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Google Drive\Licita\Arica 3 (Licitacion)\03. Bases\ANEXOS\ANEXO 21 REPORTE SEMANAL\"/>
    </mc:Choice>
  </mc:AlternateContent>
  <bookViews>
    <workbookView xWindow="960" yWindow="600" windowWidth="16530" windowHeight="7460" tabRatio="861" xr2:uid="{00000000-000D-0000-FFFF-FFFF00000000}"/>
  </bookViews>
  <sheets>
    <sheet name="AVANCE PROYECTO" sheetId="5" r:id="rId1"/>
    <sheet name="AVANCE CUADRILLA" sheetId="6" r:id="rId2"/>
    <sheet name="DIARIO POR CUADRILLA" sheetId="8" r:id="rId3"/>
    <sheet name="REPORTE ACCIDENTABILIDAD" sheetId="7" r:id="rId4"/>
    <sheet name="TABLEROS" sheetId="9" r:id="rId5"/>
  </sheets>
  <definedNames>
    <definedName name="_xlnm.Print_Area" localSheetId="0">'AVANCE PROYECTO'!$A$1:$M$23</definedName>
  </definedNames>
  <calcPr calcId="171027"/>
</workbook>
</file>

<file path=xl/calcChain.xml><?xml version="1.0" encoding="utf-8"?>
<calcChain xmlns="http://schemas.openxmlformats.org/spreadsheetml/2006/main">
  <c r="R11" i="5" l="1"/>
  <c r="AG25" i="8"/>
  <c r="AG29" i="8" s="1"/>
  <c r="AG26" i="8"/>
  <c r="AG27" i="8"/>
  <c r="G8" i="9"/>
  <c r="G7" i="9"/>
  <c r="I19" i="6"/>
  <c r="H19" i="6"/>
  <c r="F7" i="9"/>
  <c r="F6" i="9"/>
  <c r="F8" i="9"/>
  <c r="AG17" i="8"/>
  <c r="AG18" i="8"/>
  <c r="AG19" i="8"/>
  <c r="AG21" i="8"/>
  <c r="AG11" i="8"/>
  <c r="AG14" i="8"/>
  <c r="K32" i="5"/>
  <c r="K35" i="5" s="1"/>
  <c r="K33" i="5"/>
  <c r="K34" i="5"/>
  <c r="C35" i="5"/>
  <c r="E35" i="5"/>
  <c r="G35" i="5"/>
  <c r="I35" i="5"/>
  <c r="L8" i="6"/>
  <c r="L7" i="6" s="1"/>
  <c r="M7" i="6" s="1"/>
  <c r="Q11" i="5"/>
  <c r="Q12" i="5" s="1"/>
  <c r="P11" i="5"/>
  <c r="R12" i="5"/>
  <c r="G27" i="5"/>
  <c r="E27" i="5"/>
  <c r="I27" i="5"/>
  <c r="C27" i="5"/>
  <c r="K27" i="5" s="1"/>
  <c r="K25" i="5"/>
  <c r="K26" i="5"/>
  <c r="K24" i="5"/>
  <c r="K18" i="5"/>
  <c r="M8" i="6"/>
  <c r="G19" i="6"/>
  <c r="P12" i="5"/>
  <c r="E19" i="5"/>
  <c r="AG12" i="8"/>
  <c r="K16" i="5"/>
  <c r="O8" i="5"/>
  <c r="O11" i="5" s="1"/>
  <c r="O12" i="5" s="1"/>
  <c r="C19" i="5"/>
  <c r="G11" i="5"/>
  <c r="K10" i="5"/>
  <c r="AG5" i="8"/>
  <c r="AG7" i="8" s="1"/>
  <c r="U2" i="6"/>
  <c r="M6" i="6" s="1"/>
  <c r="AG4" i="8"/>
  <c r="F5" i="6" s="1"/>
  <c r="F19" i="6" s="1"/>
  <c r="K9" i="5"/>
  <c r="I15" i="6"/>
  <c r="AG10" i="8"/>
  <c r="AG6" i="8"/>
  <c r="J6" i="5"/>
  <c r="D14" i="5" s="1"/>
  <c r="F14" i="5" s="1"/>
  <c r="H14" i="5" s="1"/>
  <c r="J14" i="5" s="1"/>
  <c r="D22" i="5" s="1"/>
  <c r="F22" i="5" s="1"/>
  <c r="H22" i="5" s="1"/>
  <c r="J22" i="5" s="1"/>
  <c r="D30" i="5" s="1"/>
  <c r="F30" i="5" s="1"/>
  <c r="H30" i="5" s="1"/>
  <c r="J30" i="5" s="1"/>
  <c r="K17" i="5"/>
  <c r="K19" i="5" s="1"/>
  <c r="K8" i="5"/>
  <c r="A7" i="7"/>
  <c r="A8" i="7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O6" i="6"/>
  <c r="P6" i="6"/>
  <c r="Q6" i="6"/>
  <c r="R6" i="6"/>
  <c r="S6" i="6"/>
  <c r="K5" i="6"/>
  <c r="K4" i="6"/>
  <c r="I6" i="5"/>
  <c r="C14" i="5"/>
  <c r="E14" i="5"/>
  <c r="G14" i="5"/>
  <c r="I14" i="5" s="1"/>
  <c r="C22" i="5" s="1"/>
  <c r="E22" i="5" s="1"/>
  <c r="G22" i="5" s="1"/>
  <c r="I22" i="5" s="1"/>
  <c r="C30" i="5" s="1"/>
  <c r="E30" i="5" s="1"/>
  <c r="G30" i="5" s="1"/>
  <c r="I30" i="5" s="1"/>
  <c r="G19" i="5"/>
  <c r="I19" i="5"/>
  <c r="N6" i="6"/>
  <c r="C11" i="5"/>
  <c r="I11" i="5"/>
  <c r="E11" i="5"/>
  <c r="M4" i="6"/>
  <c r="K11" i="5" l="1"/>
  <c r="L37" i="5" s="1"/>
  <c r="F21" i="6"/>
  <c r="F22" i="6" s="1"/>
  <c r="I3" i="5"/>
  <c r="M3" i="5" s="1"/>
  <c r="AG31" i="8"/>
  <c r="AG34" i="8" s="1"/>
  <c r="M5" i="6"/>
</calcChain>
</file>

<file path=xl/sharedStrings.xml><?xml version="1.0" encoding="utf-8"?>
<sst xmlns="http://schemas.openxmlformats.org/spreadsheetml/2006/main" count="248" uniqueCount="97">
  <si>
    <t>AVANCE INSTALACIÓN</t>
  </si>
  <si>
    <t>N° CUADRILLA</t>
  </si>
  <si>
    <t>Total general</t>
  </si>
  <si>
    <t>MES NOVIEMBRE</t>
  </si>
  <si>
    <t>Luminarias a instalar</t>
  </si>
  <si>
    <t>Luminarias instaladas</t>
  </si>
  <si>
    <t>Luminarias por instalar</t>
  </si>
  <si>
    <t>ANEXO 1- AVANCE POR CUADRILLA</t>
  </si>
  <si>
    <t>CAMIÓN</t>
  </si>
  <si>
    <t>RUT</t>
  </si>
  <si>
    <t>NOMBRE COMPLETO</t>
  </si>
  <si>
    <t>CARGO</t>
  </si>
  <si>
    <t>25 % Avance</t>
  </si>
  <si>
    <t>50 % Avance</t>
  </si>
  <si>
    <t>75 % Avance</t>
  </si>
  <si>
    <t>100 % Avance</t>
  </si>
  <si>
    <t>REPORTE 11</t>
  </si>
  <si>
    <t>TOTAL INSTALADO</t>
  </si>
  <si>
    <t>REPORTE 12</t>
  </si>
  <si>
    <t>REPORTE 13</t>
  </si>
  <si>
    <t>REPORTE 14</t>
  </si>
  <si>
    <t>REPORTE 15</t>
  </si>
  <si>
    <t>REPORTE 10</t>
  </si>
  <si>
    <t xml:space="preserve">MES DICIEMBRE </t>
  </si>
  <si>
    <t>AVANCE 50%</t>
  </si>
  <si>
    <t>AVANCE 75%</t>
  </si>
  <si>
    <t>AVANCE 100%</t>
  </si>
  <si>
    <t>AVANCE NUMERICO</t>
  </si>
  <si>
    <t>AVANCE PORCENTUAL</t>
  </si>
  <si>
    <t xml:space="preserve">AVANCE OBRA </t>
  </si>
  <si>
    <t>ETAPAS</t>
  </si>
  <si>
    <t>NOMBRE EMPLEADO</t>
  </si>
  <si>
    <t>RUT EMPLEADO</t>
  </si>
  <si>
    <t>N°</t>
  </si>
  <si>
    <t>FECHA INGRESO</t>
  </si>
  <si>
    <t>AHIMCO INGENIERIA Y CONSTRUCCION S.A.</t>
  </si>
  <si>
    <t>ACCIDENTE STP</t>
  </si>
  <si>
    <t>ACCIDENTE CTP</t>
  </si>
  <si>
    <t>Al:</t>
  </si>
  <si>
    <t>Chofer</t>
  </si>
  <si>
    <t>Liniero</t>
  </si>
  <si>
    <t>Capachero</t>
  </si>
  <si>
    <t>Ayudante</t>
  </si>
  <si>
    <t>REPORTE 9</t>
  </si>
  <si>
    <t>Cuadrilla N° 1</t>
  </si>
  <si>
    <t>Cuadrilla N° 2</t>
  </si>
  <si>
    <t>Do</t>
  </si>
  <si>
    <t>Lu</t>
  </si>
  <si>
    <t>Ma</t>
  </si>
  <si>
    <t>Mi</t>
  </si>
  <si>
    <t>Ju</t>
  </si>
  <si>
    <t>Vi</t>
  </si>
  <si>
    <t>Sa</t>
  </si>
  <si>
    <t>Noviembre</t>
  </si>
  <si>
    <t>Diciembre</t>
  </si>
  <si>
    <t>Enero</t>
  </si>
  <si>
    <t>BAJADA</t>
  </si>
  <si>
    <t>S</t>
  </si>
  <si>
    <t>Cuadrilla N° 3</t>
  </si>
  <si>
    <t>TOTAL  INST.</t>
  </si>
  <si>
    <t>Meta</t>
  </si>
  <si>
    <t>%  Avance</t>
  </si>
  <si>
    <t>TOTAL % AVANCE</t>
  </si>
  <si>
    <t>%  de Avance</t>
  </si>
  <si>
    <t>STP</t>
  </si>
  <si>
    <t>CTP</t>
  </si>
  <si>
    <t>NOTA</t>
  </si>
  <si>
    <t>Sin tiempo  perdido</t>
  </si>
  <si>
    <t>Con tiempo perdido</t>
  </si>
  <si>
    <t xml:space="preserve">Lu </t>
  </si>
  <si>
    <t xml:space="preserve">Ma </t>
  </si>
  <si>
    <t>MES ENERO</t>
  </si>
  <si>
    <t>REPORTE 16</t>
  </si>
  <si>
    <t>MES FEBRERO</t>
  </si>
  <si>
    <t>Mantención  y reacondicionamiento</t>
  </si>
  <si>
    <t>Total</t>
  </si>
  <si>
    <t>Por hacer</t>
  </si>
  <si>
    <t>Requeridos para el proyecto</t>
  </si>
  <si>
    <t>Cambio de tableros</t>
  </si>
  <si>
    <t>Porcentaje de Avance</t>
  </si>
  <si>
    <t>Total de Tableros  del Proyecto</t>
  </si>
  <si>
    <t>Febrero</t>
  </si>
  <si>
    <t>o</t>
  </si>
  <si>
    <t>Período: 13-02-2017 al 20-02-2017</t>
  </si>
  <si>
    <t>Ejecutados  al 18/02/2017</t>
  </si>
  <si>
    <t>REPORTE  1</t>
  </si>
  <si>
    <t>REPORTE  2</t>
  </si>
  <si>
    <t>REPORTE  3</t>
  </si>
  <si>
    <t>REPORTE  4</t>
  </si>
  <si>
    <t>REPORTE 5</t>
  </si>
  <si>
    <t>REPORTE 6</t>
  </si>
  <si>
    <t>REPORTE 7</t>
  </si>
  <si>
    <t>REPORTE 8</t>
  </si>
  <si>
    <t xml:space="preserve">Cuadrilla 1 ,  </t>
  </si>
  <si>
    <t xml:space="preserve">Cuadrilla 2    </t>
  </si>
  <si>
    <t xml:space="preserve">Cuadrilla 3   </t>
  </si>
  <si>
    <t>Reporte:N° 1  -  INFORME ACCIDENTES STP Y 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</si>
</sst>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mmmm\ yyyy"/>
    <numFmt numFmtId="166" formatCode="d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 Narrow"/>
      <family val="2"/>
    </font>
    <font>
      <b/>
      <sz val="12"/>
      <color indexed="9"/>
      <name val="Century Gothic"/>
      <family val="2"/>
    </font>
    <font>
      <b/>
      <sz val="11"/>
      <color rgb="FFFF0000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sz val="10"/>
      <color rgb="FFFF0000"/>
      <name val="Calibri"/>
      <family val="2"/>
      <scheme val="minor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 vertical="center"/>
    </xf>
    <xf numFmtId="3" fontId="4" fillId="4" borderId="7" xfId="0" applyNumberFormat="1" applyFont="1" applyFill="1" applyBorder="1" applyAlignment="1">
      <alignment horizontal="center" vertical="center"/>
    </xf>
    <xf numFmtId="3" fontId="4" fillId="5" borderId="7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10" fontId="0" fillId="0" borderId="0" xfId="0" applyNumberForma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23" xfId="0" applyFont="1" applyBorder="1" applyAlignment="1"/>
    <xf numFmtId="9" fontId="0" fillId="0" borderId="30" xfId="0" applyNumberFormat="1" applyFont="1" applyBorder="1" applyAlignment="1">
      <alignment horizontal="center" vertical="center"/>
    </xf>
    <xf numFmtId="9" fontId="0" fillId="0" borderId="31" xfId="0" applyNumberFormat="1" applyFont="1" applyBorder="1" applyAlignment="1">
      <alignment horizontal="center" vertical="center"/>
    </xf>
    <xf numFmtId="9" fontId="0" fillId="0" borderId="25" xfId="0" applyNumberFormat="1" applyFont="1" applyBorder="1" applyAlignment="1">
      <alignment horizontal="center"/>
    </xf>
    <xf numFmtId="9" fontId="0" fillId="0" borderId="28" xfId="0" applyNumberFormat="1" applyFont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/>
    </xf>
    <xf numFmtId="0" fontId="0" fillId="0" borderId="14" xfId="0" applyFont="1" applyBorder="1"/>
    <xf numFmtId="3" fontId="0" fillId="0" borderId="15" xfId="0" applyNumberFormat="1" applyFont="1" applyBorder="1" applyAlignment="1">
      <alignment horizontal="center" vertical="center"/>
    </xf>
    <xf numFmtId="9" fontId="0" fillId="0" borderId="16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2" xfId="0" applyFont="1" applyBorder="1"/>
    <xf numFmtId="0" fontId="10" fillId="0" borderId="12" xfId="0" applyNumberFormat="1" applyFont="1" applyFill="1" applyBorder="1" applyAlignment="1">
      <alignment horizontal="left" vertical="center"/>
    </xf>
    <xf numFmtId="0" fontId="0" fillId="0" borderId="17" xfId="0" applyFont="1" applyBorder="1"/>
    <xf numFmtId="0" fontId="0" fillId="0" borderId="18" xfId="0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0" fontId="0" fillId="0" borderId="27" xfId="0" applyFont="1" applyBorder="1"/>
    <xf numFmtId="3" fontId="10" fillId="0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/>
    <xf numFmtId="0" fontId="10" fillId="0" borderId="7" xfId="0" applyNumberFormat="1" applyFont="1" applyFill="1" applyBorder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10" fontId="0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 applyAlignment="1">
      <alignment horizontal="center" vertical="center"/>
    </xf>
    <xf numFmtId="3" fontId="0" fillId="0" borderId="7" xfId="0" applyNumberFormat="1" applyFont="1" applyBorder="1" applyAlignment="1">
      <alignment horizontal="center" vertical="center"/>
    </xf>
    <xf numFmtId="10" fontId="0" fillId="0" borderId="7" xfId="0" applyNumberFormat="1" applyFont="1" applyFill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left" vertical="center"/>
    </xf>
    <xf numFmtId="0" fontId="11" fillId="0" borderId="7" xfId="0" applyNumberFormat="1" applyFont="1" applyFill="1" applyBorder="1" applyAlignment="1">
      <alignment horizontal="left" vertical="center"/>
    </xf>
    <xf numFmtId="3" fontId="0" fillId="0" borderId="0" xfId="0" applyNumberFormat="1" applyFont="1"/>
    <xf numFmtId="3" fontId="9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4" fontId="6" fillId="0" borderId="18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14" fontId="8" fillId="0" borderId="0" xfId="0" applyNumberFormat="1" applyFont="1" applyFill="1" applyBorder="1" applyAlignment="1">
      <alignment horizontal="center" vertical="center"/>
    </xf>
    <xf numFmtId="3" fontId="10" fillId="0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39" xfId="0" applyBorder="1"/>
    <xf numFmtId="0" fontId="13" fillId="0" borderId="28" xfId="0" applyFont="1" applyFill="1" applyBorder="1" applyAlignment="1">
      <alignment horizontal="center"/>
    </xf>
    <xf numFmtId="165" fontId="14" fillId="8" borderId="40" xfId="0" applyNumberFormat="1" applyFont="1" applyFill="1" applyBorder="1" applyAlignment="1">
      <alignment horizontal="center" vertical="center"/>
    </xf>
    <xf numFmtId="166" fontId="15" fillId="0" borderId="30" xfId="0" applyNumberFormat="1" applyFont="1" applyFill="1" applyBorder="1" applyAlignment="1">
      <alignment horizontal="center"/>
    </xf>
    <xf numFmtId="166" fontId="15" fillId="0" borderId="33" xfId="0" applyNumberFormat="1" applyFont="1" applyFill="1" applyBorder="1" applyAlignment="1">
      <alignment horizontal="center"/>
    </xf>
    <xf numFmtId="166" fontId="16" fillId="0" borderId="33" xfId="0" applyNumberFormat="1" applyFont="1" applyFill="1" applyBorder="1" applyAlignment="1">
      <alignment horizontal="center"/>
    </xf>
    <xf numFmtId="166" fontId="16" fillId="7" borderId="33" xfId="0" applyNumberFormat="1" applyFont="1" applyFill="1" applyBorder="1" applyAlignment="1">
      <alignment horizontal="center"/>
    </xf>
    <xf numFmtId="166" fontId="15" fillId="7" borderId="33" xfId="0" applyNumberFormat="1" applyFont="1" applyFill="1" applyBorder="1" applyAlignment="1">
      <alignment horizontal="center"/>
    </xf>
    <xf numFmtId="166" fontId="16" fillId="7" borderId="6" xfId="0" applyNumberFormat="1" applyFont="1" applyFill="1" applyBorder="1" applyAlignment="1">
      <alignment horizontal="center"/>
    </xf>
    <xf numFmtId="166" fontId="16" fillId="7" borderId="31" xfId="0" applyNumberFormat="1" applyFont="1" applyFill="1" applyBorder="1" applyAlignment="1">
      <alignment horizontal="center"/>
    </xf>
    <xf numFmtId="0" fontId="12" fillId="0" borderId="41" xfId="0" applyFont="1" applyBorder="1" applyAlignment="1">
      <alignment horizontal="left" vertical="center" wrapText="1"/>
    </xf>
    <xf numFmtId="0" fontId="13" fillId="0" borderId="12" xfId="0" applyNumberFormat="1" applyFont="1" applyBorder="1" applyAlignment="1">
      <alignment horizontal="center"/>
    </xf>
    <xf numFmtId="0" fontId="13" fillId="0" borderId="12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22" xfId="0" applyNumberFormat="1" applyFont="1" applyFill="1" applyBorder="1" applyAlignment="1">
      <alignment horizontal="center"/>
    </xf>
    <xf numFmtId="0" fontId="13" fillId="0" borderId="7" xfId="0" applyNumberFormat="1" applyFont="1" applyBorder="1" applyAlignment="1">
      <alignment horizontal="center"/>
    </xf>
    <xf numFmtId="0" fontId="13" fillId="0" borderId="7" xfId="0" applyNumberFormat="1" applyFont="1" applyFill="1" applyBorder="1" applyAlignment="1">
      <alignment horizontal="center"/>
    </xf>
    <xf numFmtId="0" fontId="13" fillId="7" borderId="7" xfId="0" applyNumberFormat="1" applyFont="1" applyFill="1" applyBorder="1" applyAlignment="1">
      <alignment horizontal="center"/>
    </xf>
    <xf numFmtId="0" fontId="13" fillId="7" borderId="42" xfId="0" applyNumberFormat="1" applyFont="1" applyFill="1" applyBorder="1" applyAlignment="1">
      <alignment horizontal="center"/>
    </xf>
    <xf numFmtId="0" fontId="12" fillId="0" borderId="41" xfId="0" applyFont="1" applyBorder="1" applyAlignment="1">
      <alignment horizontal="left" vertical="center"/>
    </xf>
    <xf numFmtId="0" fontId="13" fillId="7" borderId="3" xfId="0" applyNumberFormat="1" applyFont="1" applyFill="1" applyBorder="1" applyAlignment="1">
      <alignment horizontal="center"/>
    </xf>
    <xf numFmtId="0" fontId="12" fillId="0" borderId="41" xfId="0" applyFont="1" applyBorder="1" applyAlignment="1">
      <alignment horizontal="left"/>
    </xf>
    <xf numFmtId="0" fontId="12" fillId="0" borderId="43" xfId="0" applyFont="1" applyBorder="1" applyAlignment="1">
      <alignment horizontal="left"/>
    </xf>
    <xf numFmtId="0" fontId="13" fillId="0" borderId="28" xfId="0" applyNumberFormat="1" applyFont="1" applyBorder="1" applyAlignment="1">
      <alignment horizontal="center"/>
    </xf>
    <xf numFmtId="0" fontId="13" fillId="0" borderId="11" xfId="0" applyNumberFormat="1" applyFont="1" applyBorder="1" applyAlignment="1">
      <alignment horizontal="center"/>
    </xf>
    <xf numFmtId="0" fontId="15" fillId="0" borderId="30" xfId="0" applyNumberFormat="1" applyFont="1" applyFill="1" applyBorder="1" applyAlignment="1">
      <alignment horizontal="center"/>
    </xf>
    <xf numFmtId="0" fontId="16" fillId="0" borderId="33" xfId="0" applyNumberFormat="1" applyFont="1" applyFill="1" applyBorder="1" applyAlignment="1">
      <alignment horizontal="center"/>
    </xf>
    <xf numFmtId="0" fontId="15" fillId="0" borderId="33" xfId="0" applyNumberFormat="1" applyFont="1" applyFill="1" applyBorder="1" applyAlignment="1">
      <alignment horizontal="center"/>
    </xf>
    <xf numFmtId="0" fontId="16" fillId="0" borderId="3" xfId="0" applyNumberFormat="1" applyFont="1" applyFill="1" applyBorder="1" applyAlignment="1">
      <alignment horizontal="center"/>
    </xf>
    <xf numFmtId="0" fontId="13" fillId="0" borderId="22" xfId="0" applyNumberFormat="1" applyFont="1" applyFill="1" applyBorder="1" applyAlignment="1">
      <alignment horizontal="center"/>
    </xf>
    <xf numFmtId="0" fontId="13" fillId="0" borderId="28" xfId="0" applyNumberFormat="1" applyFont="1" applyFill="1" applyBorder="1" applyAlignment="1">
      <alignment horizontal="center"/>
    </xf>
    <xf numFmtId="0" fontId="13" fillId="0" borderId="11" xfId="0" applyNumberFormat="1" applyFont="1" applyFill="1" applyBorder="1" applyAlignment="1">
      <alignment horizontal="center"/>
    </xf>
    <xf numFmtId="0" fontId="13" fillId="0" borderId="42" xfId="0" applyNumberFormat="1" applyFont="1" applyFill="1" applyBorder="1" applyAlignment="1">
      <alignment horizontal="center"/>
    </xf>
    <xf numFmtId="0" fontId="13" fillId="0" borderId="3" xfId="0" applyNumberFormat="1" applyFont="1" applyFill="1" applyBorder="1" applyAlignment="1">
      <alignment horizontal="center"/>
    </xf>
    <xf numFmtId="0" fontId="12" fillId="0" borderId="40" xfId="0" applyFont="1" applyBorder="1" applyAlignment="1">
      <alignment horizontal="left"/>
    </xf>
    <xf numFmtId="0" fontId="10" fillId="0" borderId="0" xfId="0" applyFont="1" applyAlignment="1">
      <alignment horizontal="center"/>
    </xf>
    <xf numFmtId="166" fontId="15" fillId="9" borderId="31" xfId="0" applyNumberFormat="1" applyFont="1" applyFill="1" applyBorder="1" applyAlignment="1">
      <alignment horizontal="center"/>
    </xf>
    <xf numFmtId="0" fontId="13" fillId="9" borderId="12" xfId="0" applyNumberFormat="1" applyFont="1" applyFill="1" applyBorder="1" applyAlignment="1">
      <alignment horizontal="center"/>
    </xf>
    <xf numFmtId="0" fontId="13" fillId="9" borderId="7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3" fontId="9" fillId="0" borderId="0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6" fillId="5" borderId="33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9" borderId="39" xfId="0" applyFill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3" fontId="0" fillId="9" borderId="7" xfId="0" applyNumberFormat="1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15" fillId="5" borderId="30" xfId="0" applyNumberFormat="1" applyFont="1" applyFill="1" applyBorder="1" applyAlignment="1">
      <alignment horizontal="center"/>
    </xf>
    <xf numFmtId="0" fontId="15" fillId="5" borderId="33" xfId="0" applyNumberFormat="1" applyFont="1" applyFill="1" applyBorder="1" applyAlignment="1">
      <alignment horizontal="center"/>
    </xf>
    <xf numFmtId="0" fontId="17" fillId="0" borderId="33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0" fillId="9" borderId="2" xfId="0" applyNumberFormat="1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right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9" fontId="0" fillId="0" borderId="25" xfId="0" applyNumberFormat="1" applyFont="1" applyBorder="1" applyAlignment="1">
      <alignment horizontal="center" vertical="center"/>
    </xf>
    <xf numFmtId="9" fontId="0" fillId="0" borderId="26" xfId="0" applyNumberFormat="1" applyFont="1" applyBorder="1" applyAlignment="1">
      <alignment horizontal="center" vertical="center"/>
    </xf>
    <xf numFmtId="0" fontId="9" fillId="0" borderId="32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" fontId="11" fillId="0" borderId="12" xfId="0" applyNumberFormat="1" applyFont="1" applyFill="1" applyBorder="1" applyAlignment="1" applyProtection="1">
      <alignment horizontal="center" vertical="center"/>
      <protection locked="0"/>
    </xf>
    <xf numFmtId="1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3" fillId="9" borderId="8" xfId="0" applyNumberFormat="1" applyFont="1" applyFill="1" applyBorder="1" applyAlignment="1">
      <alignment horizontal="center"/>
    </xf>
    <xf numFmtId="0" fontId="13" fillId="9" borderId="24" xfId="0" applyNumberFormat="1" applyFont="1" applyFill="1" applyBorder="1" applyAlignment="1">
      <alignment horizontal="center"/>
    </xf>
    <xf numFmtId="0" fontId="13" fillId="9" borderId="9" xfId="0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6" borderId="20" xfId="0" applyNumberFormat="1" applyFont="1" applyFill="1" applyBorder="1" applyAlignment="1">
      <alignment horizontal="center" vertical="center"/>
    </xf>
    <xf numFmtId="0" fontId="2" fillId="6" borderId="2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2" fillId="6" borderId="6" xfId="0" applyNumberFormat="1" applyFont="1" applyFill="1" applyBorder="1" applyAlignment="1">
      <alignment horizontal="center" vertical="center"/>
    </xf>
    <xf numFmtId="0" fontId="2" fillId="6" borderId="3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6" borderId="5" xfId="0" applyNumberFormat="1" applyFont="1" applyFill="1" applyBorder="1" applyAlignment="1">
      <alignment horizontal="center" vertical="center"/>
    </xf>
    <xf numFmtId="0" fontId="2" fillId="6" borderId="4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2" fillId="6" borderId="10" xfId="0" applyNumberFormat="1" applyFont="1" applyFill="1" applyBorder="1" applyAlignment="1">
      <alignment horizontal="center" vertical="center"/>
    </xf>
    <xf numFmtId="0" fontId="2" fillId="6" borderId="1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3" fontId="19" fillId="0" borderId="12" xfId="0" applyNumberFormat="1" applyFont="1" applyBorder="1" applyAlignment="1">
      <alignment horizontal="center" vertical="center"/>
    </xf>
    <xf numFmtId="3" fontId="19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B37"/>
  <sheetViews>
    <sheetView tabSelected="1" zoomScale="71" zoomScaleNormal="71" zoomScaleSheetLayoutView="96" workbookViewId="0">
      <selection activeCell="O23" sqref="O23"/>
    </sheetView>
  </sheetViews>
  <sheetFormatPr baseColWidth="10" defaultColWidth="11.453125" defaultRowHeight="14.5" x14ac:dyDescent="0.35"/>
  <cols>
    <col min="1" max="1" width="4.81640625" style="1" customWidth="1"/>
    <col min="2" max="2" width="20.7265625" style="1" customWidth="1"/>
    <col min="3" max="3" width="14.81640625" style="1" customWidth="1"/>
    <col min="4" max="4" width="15" style="1" customWidth="1"/>
    <col min="5" max="5" width="12.81640625" style="1" customWidth="1"/>
    <col min="6" max="6" width="14" style="1" customWidth="1"/>
    <col min="7" max="7" width="11.81640625" style="1" customWidth="1"/>
    <col min="8" max="10" width="12.26953125" style="1" customWidth="1"/>
    <col min="11" max="13" width="10.7265625" style="1" customWidth="1"/>
    <col min="14" max="14" width="15.81640625" style="1" customWidth="1"/>
    <col min="15" max="26" width="11.54296875" style="1" customWidth="1"/>
    <col min="27" max="16384" width="11.453125" style="1"/>
  </cols>
  <sheetData>
    <row r="1" spans="2:28" x14ac:dyDescent="0.35">
      <c r="B1" s="25" t="s">
        <v>0</v>
      </c>
      <c r="C1" s="25"/>
    </row>
    <row r="3" spans="2:28" x14ac:dyDescent="0.35">
      <c r="B3" s="203" t="s">
        <v>4</v>
      </c>
      <c r="C3" s="204"/>
      <c r="D3" s="205"/>
      <c r="E3" s="16">
        <v>5074</v>
      </c>
      <c r="G3" s="208" t="s">
        <v>5</v>
      </c>
      <c r="H3" s="209"/>
      <c r="I3" s="17">
        <f>'AVANCE CUADRILLA'!F21</f>
        <v>5074</v>
      </c>
      <c r="K3" s="210" t="s">
        <v>6</v>
      </c>
      <c r="L3" s="211"/>
      <c r="M3" s="18">
        <f>+E3-I3</f>
        <v>0</v>
      </c>
    </row>
    <row r="4" spans="2:28" ht="15" thickBot="1" x14ac:dyDescent="0.4"/>
    <row r="5" spans="2:28" ht="15" thickBot="1" x14ac:dyDescent="0.4">
      <c r="B5" s="200" t="s">
        <v>3</v>
      </c>
      <c r="C5" s="201"/>
      <c r="D5" s="201"/>
      <c r="E5" s="201"/>
      <c r="F5" s="201"/>
      <c r="G5" s="201"/>
      <c r="H5" s="201"/>
      <c r="I5" s="201"/>
      <c r="J5" s="201"/>
      <c r="K5" s="201"/>
      <c r="L5" s="202"/>
    </row>
    <row r="6" spans="2:28" ht="15" thickBot="1" x14ac:dyDescent="0.4">
      <c r="B6" s="206" t="s">
        <v>1</v>
      </c>
      <c r="C6" s="19">
        <v>42681</v>
      </c>
      <c r="D6" s="19">
        <v>42687</v>
      </c>
      <c r="E6" s="19">
        <v>42688</v>
      </c>
      <c r="F6" s="19">
        <v>42694</v>
      </c>
      <c r="G6" s="19">
        <v>42695</v>
      </c>
      <c r="H6" s="19">
        <v>42701</v>
      </c>
      <c r="I6" s="19">
        <f>G6+7</f>
        <v>42702</v>
      </c>
      <c r="J6" s="19">
        <f>H6+7</f>
        <v>42708</v>
      </c>
      <c r="K6" s="212" t="s">
        <v>2</v>
      </c>
      <c r="L6" s="213"/>
      <c r="N6" s="89" t="s">
        <v>60</v>
      </c>
      <c r="O6" s="146">
        <v>1284</v>
      </c>
      <c r="P6" s="144">
        <v>1284</v>
      </c>
      <c r="Q6" s="144">
        <v>1284</v>
      </c>
      <c r="R6" s="156">
        <v>1282</v>
      </c>
    </row>
    <row r="7" spans="2:28" ht="15" thickBot="1" x14ac:dyDescent="0.4">
      <c r="B7" s="207"/>
      <c r="C7" s="197" t="s">
        <v>85</v>
      </c>
      <c r="D7" s="198"/>
      <c r="E7" s="197" t="s">
        <v>86</v>
      </c>
      <c r="F7" s="198"/>
      <c r="G7" s="197" t="s">
        <v>87</v>
      </c>
      <c r="H7" s="198"/>
      <c r="I7" s="197" t="s">
        <v>88</v>
      </c>
      <c r="J7" s="198"/>
      <c r="K7" s="197"/>
      <c r="L7" s="198"/>
      <c r="N7" s="145"/>
      <c r="O7" s="147">
        <v>0.25</v>
      </c>
      <c r="P7" s="147">
        <v>0.5</v>
      </c>
      <c r="Q7" s="147">
        <v>0.75</v>
      </c>
      <c r="R7" s="147">
        <v>1</v>
      </c>
      <c r="S7" s="15"/>
      <c r="T7" s="15"/>
      <c r="U7" s="15"/>
      <c r="V7" s="15"/>
      <c r="W7" s="15"/>
      <c r="X7" s="15"/>
      <c r="Y7" s="15"/>
      <c r="Z7" s="15"/>
    </row>
    <row r="8" spans="2:28" x14ac:dyDescent="0.35">
      <c r="B8" s="21">
        <v>1</v>
      </c>
      <c r="C8" s="199">
        <v>0</v>
      </c>
      <c r="D8" s="199"/>
      <c r="E8" s="219">
        <v>42</v>
      </c>
      <c r="F8" s="219"/>
      <c r="G8" s="219">
        <v>0</v>
      </c>
      <c r="H8" s="219"/>
      <c r="I8" s="219">
        <v>0</v>
      </c>
      <c r="J8" s="219"/>
      <c r="K8" s="192">
        <f t="shared" ref="K8:K9" si="0">+SUM(C8:J8)</f>
        <v>42</v>
      </c>
      <c r="L8" s="192"/>
      <c r="N8" s="145" t="s">
        <v>44</v>
      </c>
      <c r="O8" s="5">
        <f>K8+K16</f>
        <v>176</v>
      </c>
      <c r="P8" s="143">
        <v>50</v>
      </c>
      <c r="Q8" s="143">
        <v>664</v>
      </c>
      <c r="R8" s="20">
        <v>822</v>
      </c>
      <c r="S8" s="139"/>
      <c r="T8" s="139"/>
      <c r="U8" s="15"/>
      <c r="V8" s="15"/>
      <c r="W8" s="15"/>
      <c r="X8" s="15"/>
      <c r="Y8" s="15"/>
      <c r="Z8" s="15"/>
    </row>
    <row r="9" spans="2:28" x14ac:dyDescent="0.35">
      <c r="B9" s="22">
        <v>2</v>
      </c>
      <c r="C9" s="214">
        <v>0</v>
      </c>
      <c r="D9" s="214"/>
      <c r="E9" s="220">
        <v>103</v>
      </c>
      <c r="F9" s="220"/>
      <c r="G9" s="220">
        <v>117</v>
      </c>
      <c r="H9" s="220"/>
      <c r="I9" s="220">
        <v>138</v>
      </c>
      <c r="J9" s="220"/>
      <c r="K9" s="189">
        <f t="shared" si="0"/>
        <v>358</v>
      </c>
      <c r="L9" s="189"/>
      <c r="N9" s="145" t="s">
        <v>45</v>
      </c>
      <c r="O9" s="5">
        <v>415</v>
      </c>
      <c r="P9" s="5">
        <v>594</v>
      </c>
      <c r="Q9" s="143">
        <v>469</v>
      </c>
      <c r="R9" s="20">
        <v>400</v>
      </c>
      <c r="S9" s="139"/>
      <c r="T9" s="139"/>
      <c r="U9" s="15"/>
      <c r="V9" s="15"/>
      <c r="W9" s="15"/>
      <c r="X9" s="15"/>
      <c r="Y9" s="15"/>
      <c r="Z9" s="15"/>
    </row>
    <row r="10" spans="2:28" x14ac:dyDescent="0.35">
      <c r="B10" s="22">
        <v>3</v>
      </c>
      <c r="C10" s="214">
        <v>20</v>
      </c>
      <c r="D10" s="214"/>
      <c r="E10" s="220">
        <v>190</v>
      </c>
      <c r="F10" s="220"/>
      <c r="G10" s="220">
        <v>90</v>
      </c>
      <c r="H10" s="220"/>
      <c r="I10" s="220">
        <v>338</v>
      </c>
      <c r="J10" s="220"/>
      <c r="K10" s="189">
        <f>SUM(C10:J10)</f>
        <v>638</v>
      </c>
      <c r="L10" s="189"/>
      <c r="N10" s="145" t="s">
        <v>58</v>
      </c>
      <c r="O10" s="5">
        <v>693</v>
      </c>
      <c r="P10" s="5">
        <v>640</v>
      </c>
      <c r="Q10" s="143">
        <v>151</v>
      </c>
      <c r="R10" s="143">
        <v>0</v>
      </c>
      <c r="S10" s="139"/>
      <c r="T10" s="139"/>
      <c r="U10" s="15"/>
      <c r="V10" s="15"/>
      <c r="W10" s="15"/>
      <c r="X10" s="15"/>
      <c r="Y10" s="15"/>
      <c r="Z10" s="15"/>
    </row>
    <row r="11" spans="2:28" x14ac:dyDescent="0.35">
      <c r="B11" s="22" t="s">
        <v>2</v>
      </c>
      <c r="C11" s="189">
        <f>SUM(C8:D10)</f>
        <v>20</v>
      </c>
      <c r="D11" s="189"/>
      <c r="E11" s="189">
        <f>SUM(E8:F10)</f>
        <v>335</v>
      </c>
      <c r="F11" s="189"/>
      <c r="G11" s="189">
        <f>SUM(G8:H10)</f>
        <v>207</v>
      </c>
      <c r="H11" s="189"/>
      <c r="I11" s="189">
        <f>SUM(I8:J10)</f>
        <v>476</v>
      </c>
      <c r="J11" s="189"/>
      <c r="K11" s="189">
        <f>SUM(K8:L10)</f>
        <v>1038</v>
      </c>
      <c r="L11" s="189"/>
      <c r="N11" s="1" t="s">
        <v>59</v>
      </c>
      <c r="O11" s="148">
        <f>SUM(O8:O10)</f>
        <v>1284</v>
      </c>
      <c r="P11" s="152">
        <f>SUM(P8:P10)</f>
        <v>1284</v>
      </c>
      <c r="Q11" s="152">
        <f>SUM(Q8:Q10)</f>
        <v>1284</v>
      </c>
      <c r="R11" s="152">
        <f>SUM(R8:R10)</f>
        <v>1222</v>
      </c>
      <c r="S11" s="139"/>
      <c r="T11" s="139"/>
      <c r="U11" s="15"/>
      <c r="V11" s="15"/>
      <c r="W11" s="15"/>
      <c r="X11" s="15"/>
      <c r="Y11" s="15"/>
      <c r="Z11" s="15"/>
      <c r="AA11" s="15"/>
      <c r="AB11" s="15"/>
    </row>
    <row r="12" spans="2:28" ht="15" thickBot="1" x14ac:dyDescent="0.4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N12" s="145" t="s">
        <v>61</v>
      </c>
      <c r="O12" s="5">
        <f>(O11/E3)*100</f>
        <v>25.305478912100902</v>
      </c>
      <c r="P12" s="5">
        <f>(P11/E3)*100</f>
        <v>25.305478912100902</v>
      </c>
      <c r="Q12" s="5">
        <f>(Q11/E3)*100</f>
        <v>25.305478912100902</v>
      </c>
      <c r="R12" s="5">
        <f>(R11/E3)*100</f>
        <v>24.083563263697279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2:28" ht="15" thickBot="1" x14ac:dyDescent="0.4">
      <c r="B13" s="200" t="s">
        <v>23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2"/>
      <c r="N13" s="15"/>
      <c r="O13" s="27"/>
      <c r="P13" s="15"/>
      <c r="Q13" s="15"/>
      <c r="R13" s="3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2:28" ht="15" thickBot="1" x14ac:dyDescent="0.4">
      <c r="B14" s="206" t="s">
        <v>1</v>
      </c>
      <c r="C14" s="19">
        <f>I6+7</f>
        <v>42709</v>
      </c>
      <c r="D14" s="19">
        <f>J6+7</f>
        <v>42715</v>
      </c>
      <c r="E14" s="19">
        <f>C14+7</f>
        <v>42716</v>
      </c>
      <c r="F14" s="19">
        <f>D14+7</f>
        <v>42722</v>
      </c>
      <c r="G14" s="19">
        <f t="shared" ref="G14:J14" si="1">E14+7</f>
        <v>42723</v>
      </c>
      <c r="H14" s="19">
        <f t="shared" si="1"/>
        <v>42729</v>
      </c>
      <c r="I14" s="19">
        <f t="shared" si="1"/>
        <v>42730</v>
      </c>
      <c r="J14" s="19">
        <f t="shared" si="1"/>
        <v>42736</v>
      </c>
      <c r="K14" s="212" t="s">
        <v>2</v>
      </c>
      <c r="L14" s="213"/>
      <c r="N14" s="26"/>
      <c r="O14" s="139"/>
      <c r="P14" s="139"/>
      <c r="Q14" s="15"/>
      <c r="R14" s="3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2:28" ht="15" thickBot="1" x14ac:dyDescent="0.4">
      <c r="B15" s="207"/>
      <c r="C15" s="200" t="s">
        <v>89</v>
      </c>
      <c r="D15" s="202"/>
      <c r="E15" s="200" t="s">
        <v>90</v>
      </c>
      <c r="F15" s="202"/>
      <c r="G15" s="200" t="s">
        <v>91</v>
      </c>
      <c r="H15" s="202"/>
      <c r="I15" s="200" t="s">
        <v>92</v>
      </c>
      <c r="J15" s="202"/>
      <c r="K15" s="197"/>
      <c r="L15" s="198"/>
      <c r="M15" s="23"/>
      <c r="N15" s="26"/>
      <c r="O15" s="139"/>
      <c r="P15" s="139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2:28" x14ac:dyDescent="0.35">
      <c r="B16" s="21">
        <v>1</v>
      </c>
      <c r="C16" s="190">
        <v>0</v>
      </c>
      <c r="D16" s="191"/>
      <c r="E16" s="195">
        <v>134</v>
      </c>
      <c r="F16" s="196"/>
      <c r="G16" s="190">
        <v>0</v>
      </c>
      <c r="H16" s="191"/>
      <c r="I16" s="190">
        <v>0</v>
      </c>
      <c r="J16" s="191"/>
      <c r="K16" s="192">
        <f>+SUM(C16:J16)</f>
        <v>134</v>
      </c>
      <c r="L16" s="192"/>
      <c r="N16" s="139"/>
      <c r="O16" s="139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2:26" x14ac:dyDescent="0.35">
      <c r="B17" s="22">
        <v>2</v>
      </c>
      <c r="C17" s="187">
        <v>115</v>
      </c>
      <c r="D17" s="188"/>
      <c r="E17" s="193">
        <v>259</v>
      </c>
      <c r="F17" s="194"/>
      <c r="G17" s="187">
        <v>143</v>
      </c>
      <c r="H17" s="188"/>
      <c r="I17" s="187">
        <v>0</v>
      </c>
      <c r="J17" s="188"/>
      <c r="K17" s="189">
        <f>+SUM(C17:J17)</f>
        <v>517</v>
      </c>
      <c r="L17" s="189"/>
      <c r="N17" s="139"/>
      <c r="O17" s="139"/>
      <c r="P17" s="137"/>
      <c r="R17" s="15"/>
      <c r="S17" s="15"/>
      <c r="T17" s="15"/>
      <c r="U17" s="15"/>
      <c r="V17" s="15"/>
      <c r="W17" s="15"/>
      <c r="X17" s="15"/>
      <c r="Y17" s="15"/>
      <c r="Z17" s="15"/>
    </row>
    <row r="18" spans="2:26" x14ac:dyDescent="0.35">
      <c r="B18" s="22">
        <v>3</v>
      </c>
      <c r="C18" s="187">
        <v>221</v>
      </c>
      <c r="D18" s="188"/>
      <c r="E18" s="193">
        <v>204</v>
      </c>
      <c r="F18" s="194"/>
      <c r="G18" s="187">
        <v>121</v>
      </c>
      <c r="H18" s="188"/>
      <c r="I18" s="187">
        <v>0</v>
      </c>
      <c r="J18" s="188"/>
      <c r="K18" s="189">
        <f>+SUM(C18:J18)</f>
        <v>546</v>
      </c>
      <c r="L18" s="189"/>
      <c r="N18" s="151"/>
    </row>
    <row r="19" spans="2:26" x14ac:dyDescent="0.35">
      <c r="B19" s="24" t="s">
        <v>2</v>
      </c>
      <c r="C19" s="187">
        <f>SUM(C17:D18)</f>
        <v>336</v>
      </c>
      <c r="D19" s="188"/>
      <c r="E19" s="187">
        <f>SUM(E17:F18)</f>
        <v>463</v>
      </c>
      <c r="F19" s="188"/>
      <c r="G19" s="187">
        <f>SUM(G16:H17)</f>
        <v>143</v>
      </c>
      <c r="H19" s="188"/>
      <c r="I19" s="187">
        <f>SUM(I16:J17)</f>
        <v>0</v>
      </c>
      <c r="J19" s="188"/>
      <c r="K19" s="189">
        <f>SUM(K16:L18)</f>
        <v>1197</v>
      </c>
      <c r="L19" s="189"/>
    </row>
    <row r="20" spans="2:26" ht="15" thickBot="1" x14ac:dyDescent="0.4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N20" s="137"/>
    </row>
    <row r="21" spans="2:26" ht="15" thickBot="1" x14ac:dyDescent="0.4">
      <c r="B21" s="200" t="s">
        <v>71</v>
      </c>
      <c r="C21" s="201"/>
      <c r="D21" s="201"/>
      <c r="E21" s="201"/>
      <c r="F21" s="201"/>
      <c r="G21" s="201"/>
      <c r="H21" s="201"/>
      <c r="I21" s="201"/>
      <c r="J21" s="201"/>
      <c r="K21" s="201"/>
      <c r="L21" s="202"/>
      <c r="N21" s="137"/>
    </row>
    <row r="22" spans="2:26" ht="15" thickBot="1" x14ac:dyDescent="0.4">
      <c r="B22" s="206" t="s">
        <v>1</v>
      </c>
      <c r="C22" s="19">
        <f>I14+7</f>
        <v>42737</v>
      </c>
      <c r="D22" s="19">
        <f>J14+7</f>
        <v>42743</v>
      </c>
      <c r="E22" s="19">
        <f>C22+7</f>
        <v>42744</v>
      </c>
      <c r="F22" s="19">
        <f>D22+7</f>
        <v>42750</v>
      </c>
      <c r="G22" s="19">
        <f t="shared" ref="G22" si="2">E22+7</f>
        <v>42751</v>
      </c>
      <c r="H22" s="19">
        <f t="shared" ref="H22" si="3">F22+7</f>
        <v>42757</v>
      </c>
      <c r="I22" s="19">
        <f t="shared" ref="I22" si="4">G22+7</f>
        <v>42758</v>
      </c>
      <c r="J22" s="19">
        <f t="shared" ref="J22" si="5">H22+7</f>
        <v>42764</v>
      </c>
      <c r="K22" s="212" t="s">
        <v>2</v>
      </c>
      <c r="L22" s="213"/>
      <c r="N22" s="137"/>
    </row>
    <row r="23" spans="2:26" ht="15" thickBot="1" x14ac:dyDescent="0.4">
      <c r="B23" s="207"/>
      <c r="C23" s="200" t="s">
        <v>43</v>
      </c>
      <c r="D23" s="202"/>
      <c r="E23" s="200" t="s">
        <v>22</v>
      </c>
      <c r="F23" s="202"/>
      <c r="G23" s="200" t="s">
        <v>16</v>
      </c>
      <c r="H23" s="202"/>
      <c r="I23" s="200" t="s">
        <v>18</v>
      </c>
      <c r="J23" s="202"/>
      <c r="K23" s="197"/>
      <c r="L23" s="198"/>
      <c r="M23" s="23"/>
      <c r="O23" s="137"/>
    </row>
    <row r="24" spans="2:26" x14ac:dyDescent="0.35">
      <c r="B24" s="150">
        <v>1</v>
      </c>
      <c r="C24" s="190">
        <v>181</v>
      </c>
      <c r="D24" s="191"/>
      <c r="E24" s="195">
        <v>294</v>
      </c>
      <c r="F24" s="196"/>
      <c r="G24" s="190">
        <v>310</v>
      </c>
      <c r="H24" s="191"/>
      <c r="I24" s="190">
        <v>35</v>
      </c>
      <c r="J24" s="191"/>
      <c r="K24" s="192">
        <f>SUM(C24:J24)</f>
        <v>820</v>
      </c>
      <c r="L24" s="192"/>
    </row>
    <row r="25" spans="2:26" x14ac:dyDescent="0.35">
      <c r="B25" s="149">
        <v>2</v>
      </c>
      <c r="C25" s="187">
        <v>206</v>
      </c>
      <c r="D25" s="188"/>
      <c r="E25" s="193">
        <v>199</v>
      </c>
      <c r="F25" s="194"/>
      <c r="G25" s="187">
        <v>265</v>
      </c>
      <c r="H25" s="188"/>
      <c r="I25" s="187">
        <v>23</v>
      </c>
      <c r="J25" s="188"/>
      <c r="K25" s="192">
        <f t="shared" ref="K25:K26" si="6">SUM(C25:J25)</f>
        <v>693</v>
      </c>
      <c r="L25" s="192"/>
    </row>
    <row r="26" spans="2:26" x14ac:dyDescent="0.35">
      <c r="B26" s="149">
        <v>3</v>
      </c>
      <c r="C26" s="187">
        <v>140</v>
      </c>
      <c r="D26" s="188"/>
      <c r="E26" s="193">
        <v>158</v>
      </c>
      <c r="F26" s="194"/>
      <c r="G26" s="187">
        <v>0</v>
      </c>
      <c r="H26" s="188"/>
      <c r="I26" s="187">
        <v>0</v>
      </c>
      <c r="J26" s="188"/>
      <c r="K26" s="192">
        <f t="shared" si="6"/>
        <v>298</v>
      </c>
      <c r="L26" s="192"/>
      <c r="O26" s="23"/>
    </row>
    <row r="27" spans="2:26" x14ac:dyDescent="0.35">
      <c r="B27" s="24" t="s">
        <v>2</v>
      </c>
      <c r="C27" s="187">
        <f>SUM(C24:D26)</f>
        <v>527</v>
      </c>
      <c r="D27" s="188"/>
      <c r="E27" s="187">
        <f>SUM(E24:F26)</f>
        <v>651</v>
      </c>
      <c r="F27" s="188"/>
      <c r="G27" s="187">
        <f>SUM(G24:H26)</f>
        <v>575</v>
      </c>
      <c r="H27" s="188"/>
      <c r="I27" s="187">
        <f>SUM(I24:J25)</f>
        <v>58</v>
      </c>
      <c r="J27" s="188"/>
      <c r="K27" s="189">
        <f>SUM(C27:J27)</f>
        <v>1811</v>
      </c>
      <c r="L27" s="189"/>
      <c r="N27" s="15"/>
      <c r="O27" s="15"/>
    </row>
    <row r="28" spans="2:26" ht="15" thickBot="1" x14ac:dyDescent="0.4">
      <c r="B28" s="23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N28" s="15"/>
      <c r="O28" s="15"/>
    </row>
    <row r="29" spans="2:26" ht="15" thickBot="1" x14ac:dyDescent="0.4">
      <c r="B29" s="200" t="s">
        <v>73</v>
      </c>
      <c r="C29" s="201"/>
      <c r="D29" s="201"/>
      <c r="E29" s="201"/>
      <c r="F29" s="201"/>
      <c r="G29" s="201"/>
      <c r="H29" s="201"/>
      <c r="I29" s="201"/>
      <c r="J29" s="201"/>
      <c r="K29" s="201"/>
      <c r="L29" s="202"/>
    </row>
    <row r="30" spans="2:26" ht="15" thickBot="1" x14ac:dyDescent="0.4">
      <c r="B30" s="206" t="s">
        <v>1</v>
      </c>
      <c r="C30" s="19">
        <f>I22+7</f>
        <v>42765</v>
      </c>
      <c r="D30" s="19">
        <f>J22+7</f>
        <v>42771</v>
      </c>
      <c r="E30" s="19">
        <f>C30+7</f>
        <v>42772</v>
      </c>
      <c r="F30" s="19">
        <f>D30+7</f>
        <v>42778</v>
      </c>
      <c r="G30" s="19">
        <f t="shared" ref="G30" si="7">E30+7</f>
        <v>42779</v>
      </c>
      <c r="H30" s="19">
        <f t="shared" ref="H30" si="8">F30+7</f>
        <v>42785</v>
      </c>
      <c r="I30" s="19">
        <f t="shared" ref="I30" si="9">G30+7</f>
        <v>42786</v>
      </c>
      <c r="J30" s="19">
        <f t="shared" ref="J30" si="10">H30+7</f>
        <v>42792</v>
      </c>
      <c r="K30" s="212" t="s">
        <v>2</v>
      </c>
      <c r="L30" s="213"/>
    </row>
    <row r="31" spans="2:26" ht="15" thickBot="1" x14ac:dyDescent="0.4">
      <c r="B31" s="207"/>
      <c r="C31" s="200" t="s">
        <v>19</v>
      </c>
      <c r="D31" s="202"/>
      <c r="E31" s="200" t="s">
        <v>20</v>
      </c>
      <c r="F31" s="202"/>
      <c r="G31" s="200" t="s">
        <v>21</v>
      </c>
      <c r="H31" s="202"/>
      <c r="I31" s="200" t="s">
        <v>72</v>
      </c>
      <c r="J31" s="202"/>
      <c r="K31" s="197"/>
      <c r="L31" s="198"/>
    </row>
    <row r="32" spans="2:26" x14ac:dyDescent="0.35">
      <c r="B32" s="158">
        <v>1</v>
      </c>
      <c r="C32" s="190">
        <v>187</v>
      </c>
      <c r="D32" s="191"/>
      <c r="E32" s="195">
        <v>289</v>
      </c>
      <c r="F32" s="196"/>
      <c r="G32" s="190">
        <v>229</v>
      </c>
      <c r="H32" s="191"/>
      <c r="I32" s="190"/>
      <c r="J32" s="191"/>
      <c r="K32" s="192">
        <f>SUM(C32:J32)</f>
        <v>705</v>
      </c>
      <c r="L32" s="192"/>
    </row>
    <row r="33" spans="2:12" x14ac:dyDescent="0.35">
      <c r="B33" s="157">
        <v>2</v>
      </c>
      <c r="C33" s="187">
        <v>82</v>
      </c>
      <c r="D33" s="188"/>
      <c r="E33" s="193">
        <v>104</v>
      </c>
      <c r="F33" s="194"/>
      <c r="G33" s="187">
        <v>137</v>
      </c>
      <c r="H33" s="188"/>
      <c r="I33" s="187"/>
      <c r="J33" s="188"/>
      <c r="K33" s="192">
        <f t="shared" ref="K33:K34" si="11">SUM(C33:J33)</f>
        <v>323</v>
      </c>
      <c r="L33" s="192"/>
    </row>
    <row r="34" spans="2:12" x14ac:dyDescent="0.35">
      <c r="B34" s="157">
        <v>3</v>
      </c>
      <c r="C34" s="187">
        <v>0</v>
      </c>
      <c r="D34" s="188"/>
      <c r="E34" s="193">
        <v>0</v>
      </c>
      <c r="F34" s="194"/>
      <c r="G34" s="187">
        <v>0</v>
      </c>
      <c r="H34" s="188"/>
      <c r="I34" s="187"/>
      <c r="J34" s="188"/>
      <c r="K34" s="192">
        <f t="shared" si="11"/>
        <v>0</v>
      </c>
      <c r="L34" s="192"/>
    </row>
    <row r="35" spans="2:12" x14ac:dyDescent="0.35">
      <c r="B35" s="24" t="s">
        <v>2</v>
      </c>
      <c r="C35" s="187">
        <f>SUM(C32:D34)</f>
        <v>269</v>
      </c>
      <c r="D35" s="188"/>
      <c r="E35" s="187">
        <f>SUM(E32:F34)</f>
        <v>393</v>
      </c>
      <c r="F35" s="188"/>
      <c r="G35" s="187">
        <f>SUM(G32:H34)</f>
        <v>366</v>
      </c>
      <c r="H35" s="188"/>
      <c r="I35" s="187">
        <f>SUM(I32:J33)</f>
        <v>0</v>
      </c>
      <c r="J35" s="188"/>
      <c r="K35" s="189">
        <f>SUM(K32:L34)</f>
        <v>1028</v>
      </c>
      <c r="L35" s="189"/>
    </row>
    <row r="36" spans="2:12" ht="15" thickBot="1" x14ac:dyDescent="0.4"/>
    <row r="37" spans="2:12" ht="15" thickBot="1" x14ac:dyDescent="0.4">
      <c r="L37" s="159">
        <f>K35+K27+K19+K11</f>
        <v>5074</v>
      </c>
    </row>
  </sheetData>
  <mergeCells count="111">
    <mergeCell ref="C35:D35"/>
    <mergeCell ref="E35:F35"/>
    <mergeCell ref="G35:H35"/>
    <mergeCell ref="I35:J35"/>
    <mergeCell ref="K35:L35"/>
    <mergeCell ref="C34:D34"/>
    <mergeCell ref="E34:F34"/>
    <mergeCell ref="G34:H34"/>
    <mergeCell ref="I34:J34"/>
    <mergeCell ref="K34:L34"/>
    <mergeCell ref="C33:D33"/>
    <mergeCell ref="E33:F33"/>
    <mergeCell ref="G33:H33"/>
    <mergeCell ref="I33:J33"/>
    <mergeCell ref="K33:L33"/>
    <mergeCell ref="C32:D32"/>
    <mergeCell ref="E32:F32"/>
    <mergeCell ref="G32:H32"/>
    <mergeCell ref="I32:J32"/>
    <mergeCell ref="K32:L32"/>
    <mergeCell ref="B29:L29"/>
    <mergeCell ref="B30:B31"/>
    <mergeCell ref="K30:L31"/>
    <mergeCell ref="C31:D31"/>
    <mergeCell ref="E31:F31"/>
    <mergeCell ref="G31:H31"/>
    <mergeCell ref="I31:J31"/>
    <mergeCell ref="C27:D27"/>
    <mergeCell ref="E27:F27"/>
    <mergeCell ref="G27:H27"/>
    <mergeCell ref="I27:J27"/>
    <mergeCell ref="K27:L27"/>
    <mergeCell ref="C26:D26"/>
    <mergeCell ref="E26:F26"/>
    <mergeCell ref="G26:H26"/>
    <mergeCell ref="I26:J26"/>
    <mergeCell ref="K26:L26"/>
    <mergeCell ref="C25:D25"/>
    <mergeCell ref="E25:F25"/>
    <mergeCell ref="G25:H25"/>
    <mergeCell ref="I25:J25"/>
    <mergeCell ref="K25:L25"/>
    <mergeCell ref="C24:D24"/>
    <mergeCell ref="E24:F24"/>
    <mergeCell ref="G24:H24"/>
    <mergeCell ref="I24:J24"/>
    <mergeCell ref="K24:L24"/>
    <mergeCell ref="B21:L21"/>
    <mergeCell ref="B22:B23"/>
    <mergeCell ref="K22:L23"/>
    <mergeCell ref="C23:D23"/>
    <mergeCell ref="E23:F23"/>
    <mergeCell ref="G23:H23"/>
    <mergeCell ref="I23:J23"/>
    <mergeCell ref="B14:B15"/>
    <mergeCell ref="E10:F10"/>
    <mergeCell ref="K9:L9"/>
    <mergeCell ref="G11:H11"/>
    <mergeCell ref="I11:J11"/>
    <mergeCell ref="E9:F9"/>
    <mergeCell ref="G8:H8"/>
    <mergeCell ref="I8:J8"/>
    <mergeCell ref="E15:F15"/>
    <mergeCell ref="C9:D9"/>
    <mergeCell ref="C10:D10"/>
    <mergeCell ref="G10:H10"/>
    <mergeCell ref="I10:J10"/>
    <mergeCell ref="K10:L10"/>
    <mergeCell ref="K14:L15"/>
    <mergeCell ref="C15:D15"/>
    <mergeCell ref="G15:H15"/>
    <mergeCell ref="I15:J15"/>
    <mergeCell ref="E11:F11"/>
    <mergeCell ref="C7:D7"/>
    <mergeCell ref="C8:D8"/>
    <mergeCell ref="B13:L13"/>
    <mergeCell ref="B3:D3"/>
    <mergeCell ref="B5:L5"/>
    <mergeCell ref="B6:B7"/>
    <mergeCell ref="K11:L11"/>
    <mergeCell ref="G3:H3"/>
    <mergeCell ref="K3:L3"/>
    <mergeCell ref="K6:L7"/>
    <mergeCell ref="E7:F7"/>
    <mergeCell ref="G7:H7"/>
    <mergeCell ref="I7:J7"/>
    <mergeCell ref="K8:L8"/>
    <mergeCell ref="G9:H9"/>
    <mergeCell ref="I9:J9"/>
    <mergeCell ref="C11:D11"/>
    <mergeCell ref="E8:F8"/>
    <mergeCell ref="I19:J19"/>
    <mergeCell ref="K19:L19"/>
    <mergeCell ref="C16:D16"/>
    <mergeCell ref="K16:L16"/>
    <mergeCell ref="C17:D17"/>
    <mergeCell ref="E17:F17"/>
    <mergeCell ref="I17:J17"/>
    <mergeCell ref="G17:H17"/>
    <mergeCell ref="C19:D19"/>
    <mergeCell ref="E19:F19"/>
    <mergeCell ref="G19:H19"/>
    <mergeCell ref="G16:H16"/>
    <mergeCell ref="K18:L18"/>
    <mergeCell ref="I16:J16"/>
    <mergeCell ref="C18:D18"/>
    <mergeCell ref="E18:F18"/>
    <mergeCell ref="G18:H18"/>
    <mergeCell ref="I18:J18"/>
    <mergeCell ref="E16:F16"/>
    <mergeCell ref="K17:L17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K16:K17 K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view="pageBreakPreview" zoomScale="87" zoomScaleNormal="86" zoomScaleSheetLayoutView="87" workbookViewId="0">
      <selection activeCell="C5" sqref="C5:D7"/>
    </sheetView>
  </sheetViews>
  <sheetFormatPr baseColWidth="10" defaultColWidth="11.453125" defaultRowHeight="14.5" x14ac:dyDescent="0.35"/>
  <cols>
    <col min="1" max="1" width="14" style="36" bestFit="1" customWidth="1"/>
    <col min="2" max="2" width="11.1796875" style="36" bestFit="1" customWidth="1"/>
    <col min="3" max="3" width="16.54296875" style="36" customWidth="1"/>
    <col min="4" max="4" width="30.26953125" style="36" customWidth="1"/>
    <col min="5" max="5" width="23.453125" style="36" customWidth="1"/>
    <col min="6" max="7" width="15.7265625" style="36" customWidth="1"/>
    <col min="8" max="8" width="20.26953125" style="36" customWidth="1"/>
    <col min="9" max="9" width="15.7265625" style="36" customWidth="1"/>
    <col min="10" max="10" width="11.453125" style="36"/>
    <col min="11" max="11" width="19.7265625" style="36" customWidth="1"/>
    <col min="12" max="12" width="21.81640625" style="36" customWidth="1"/>
    <col min="13" max="13" width="21.453125" style="36" customWidth="1"/>
    <col min="14" max="14" width="6.1796875" style="36" hidden="1" customWidth="1"/>
    <col min="15" max="15" width="6" style="36" hidden="1" customWidth="1"/>
    <col min="16" max="16" width="5.54296875" style="36" hidden="1" customWidth="1"/>
    <col min="17" max="17" width="5.81640625" style="36" hidden="1" customWidth="1"/>
    <col min="18" max="18" width="17.453125" style="36" hidden="1" customWidth="1"/>
    <col min="19" max="19" width="13.54296875" style="36" hidden="1" customWidth="1"/>
    <col min="20" max="21" width="0" style="36" hidden="1" customWidth="1"/>
    <col min="22" max="16384" width="11.453125" style="36"/>
  </cols>
  <sheetData>
    <row r="1" spans="1:21" x14ac:dyDescent="0.35">
      <c r="A1" s="32"/>
      <c r="B1" s="175" t="s">
        <v>7</v>
      </c>
      <c r="C1" s="175"/>
      <c r="D1" s="175"/>
      <c r="E1" s="35" t="s">
        <v>38</v>
      </c>
      <c r="F1" s="87">
        <v>42778</v>
      </c>
      <c r="G1" s="32"/>
      <c r="H1" s="32"/>
      <c r="I1" s="32"/>
    </row>
    <row r="2" spans="1:21" ht="15" thickBot="1" x14ac:dyDescent="0.4">
      <c r="A2" s="32"/>
      <c r="B2" s="33"/>
      <c r="C2" s="34"/>
      <c r="D2" s="32"/>
      <c r="E2" s="35"/>
      <c r="F2" s="32"/>
      <c r="G2" s="32"/>
      <c r="H2" s="32"/>
      <c r="I2" s="32"/>
      <c r="L2" s="177" t="s">
        <v>29</v>
      </c>
      <c r="M2" s="177"/>
      <c r="N2" s="176" t="s">
        <v>24</v>
      </c>
      <c r="O2" s="176"/>
      <c r="P2" s="176"/>
      <c r="Q2" s="176"/>
      <c r="R2" s="37" t="s">
        <v>25</v>
      </c>
      <c r="S2" s="37" t="s">
        <v>26</v>
      </c>
      <c r="U2" s="36">
        <f>5068</f>
        <v>5068</v>
      </c>
    </row>
    <row r="3" spans="1:21" ht="15" thickBot="1" x14ac:dyDescent="0.4">
      <c r="A3" s="32"/>
      <c r="B3" s="32"/>
      <c r="C3" s="34"/>
      <c r="D3" s="32"/>
      <c r="E3" s="35"/>
      <c r="F3" s="180" t="s">
        <v>30</v>
      </c>
      <c r="G3" s="181"/>
      <c r="H3" s="181"/>
      <c r="I3" s="181"/>
      <c r="L3" s="38" t="s">
        <v>27</v>
      </c>
      <c r="M3" s="39" t="s">
        <v>28</v>
      </c>
      <c r="N3" s="178">
        <v>0.5</v>
      </c>
      <c r="O3" s="178"/>
      <c r="P3" s="178"/>
      <c r="Q3" s="179"/>
      <c r="R3" s="40"/>
      <c r="S3" s="41">
        <v>1</v>
      </c>
    </row>
    <row r="4" spans="1:21" ht="15" thickBot="1" x14ac:dyDescent="0.4">
      <c r="A4" s="42" t="s">
        <v>1</v>
      </c>
      <c r="B4" s="43" t="s">
        <v>8</v>
      </c>
      <c r="C4" s="44" t="s">
        <v>9</v>
      </c>
      <c r="D4" s="44" t="s">
        <v>10</v>
      </c>
      <c r="E4" s="44" t="s">
        <v>11</v>
      </c>
      <c r="F4" s="45" t="s">
        <v>12</v>
      </c>
      <c r="G4" s="45" t="s">
        <v>13</v>
      </c>
      <c r="H4" s="45" t="s">
        <v>14</v>
      </c>
      <c r="I4" s="45" t="s">
        <v>15</v>
      </c>
      <c r="K4" s="46" t="str">
        <f>'AVANCE PROYECTO'!N8</f>
        <v>Cuadrilla N° 1</v>
      </c>
      <c r="L4" s="47">
        <v>1694</v>
      </c>
      <c r="M4" s="48">
        <f>L4/U2</f>
        <v>0.33425414364640882</v>
      </c>
      <c r="N4" s="49">
        <v>0</v>
      </c>
      <c r="O4" s="49">
        <v>0</v>
      </c>
      <c r="P4" s="50">
        <v>0</v>
      </c>
      <c r="Q4" s="51">
        <v>0</v>
      </c>
      <c r="R4" s="50">
        <v>0</v>
      </c>
      <c r="S4" s="52">
        <v>0</v>
      </c>
    </row>
    <row r="5" spans="1:21" ht="15" thickBot="1" x14ac:dyDescent="0.4">
      <c r="A5" s="173">
        <v>1</v>
      </c>
      <c r="B5" s="174"/>
      <c r="C5" s="66"/>
      <c r="D5" s="142"/>
      <c r="E5" s="55" t="s">
        <v>41</v>
      </c>
      <c r="F5" s="182">
        <f>'DIARIO POR CUADRILLA'!AG4</f>
        <v>42</v>
      </c>
      <c r="G5" s="169">
        <v>315</v>
      </c>
      <c r="H5" s="169">
        <v>543</v>
      </c>
      <c r="I5" s="169">
        <v>810</v>
      </c>
      <c r="K5" s="56" t="str">
        <f>'AVANCE PROYECTO'!N9</f>
        <v>Cuadrilla N° 2</v>
      </c>
      <c r="L5" s="57">
        <v>1817</v>
      </c>
      <c r="M5" s="58">
        <f>L5/U2</f>
        <v>0.35852407261247038</v>
      </c>
      <c r="N5" s="49">
        <v>0</v>
      </c>
      <c r="O5" s="49">
        <v>0</v>
      </c>
      <c r="P5" s="50">
        <v>0</v>
      </c>
      <c r="Q5" s="59">
        <v>0</v>
      </c>
      <c r="R5" s="50">
        <v>0</v>
      </c>
      <c r="S5" s="52">
        <v>0</v>
      </c>
    </row>
    <row r="6" spans="1:21" ht="15" thickBot="1" x14ac:dyDescent="0.4">
      <c r="A6" s="173"/>
      <c r="B6" s="173"/>
      <c r="C6" s="60"/>
      <c r="D6" s="141"/>
      <c r="E6" s="62" t="s">
        <v>40</v>
      </c>
      <c r="F6" s="183"/>
      <c r="G6" s="170"/>
      <c r="H6" s="170"/>
      <c r="I6" s="170"/>
      <c r="K6" s="56" t="s">
        <v>58</v>
      </c>
      <c r="L6" s="57">
        <v>1563</v>
      </c>
      <c r="M6" s="58">
        <f>L6/U2</f>
        <v>0.30840568271507496</v>
      </c>
      <c r="N6" s="65">
        <f t="shared" ref="N6:S6" si="0">SUM(N4:N5)</f>
        <v>0</v>
      </c>
      <c r="O6" s="65">
        <f t="shared" si="0"/>
        <v>0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0</v>
      </c>
    </row>
    <row r="7" spans="1:21" x14ac:dyDescent="0.35">
      <c r="A7" s="173"/>
      <c r="B7" s="173"/>
      <c r="C7" s="60"/>
      <c r="D7" s="61"/>
      <c r="E7" s="62" t="s">
        <v>42</v>
      </c>
      <c r="F7" s="183"/>
      <c r="G7" s="170"/>
      <c r="H7" s="170"/>
      <c r="I7" s="170"/>
      <c r="K7" s="63" t="s">
        <v>62</v>
      </c>
      <c r="L7" s="135">
        <f>(L8/5134)*100</f>
        <v>98.83132060771328</v>
      </c>
      <c r="M7" s="64">
        <f>L7/U2</f>
        <v>1.9501049843668759E-2</v>
      </c>
    </row>
    <row r="8" spans="1:21" ht="15" thickBot="1" x14ac:dyDescent="0.4">
      <c r="A8" s="32"/>
      <c r="C8" s="34"/>
      <c r="D8" s="32"/>
      <c r="E8" s="35"/>
      <c r="F8" s="32"/>
      <c r="G8" s="32"/>
      <c r="H8" s="32"/>
      <c r="I8" s="32"/>
      <c r="K8" s="67" t="s">
        <v>17</v>
      </c>
      <c r="L8" s="68">
        <f>L4+L5+L6</f>
        <v>5074</v>
      </c>
      <c r="M8" s="69">
        <f>L8/5134</f>
        <v>0.9883132060771328</v>
      </c>
    </row>
    <row r="9" spans="1:21" ht="15" thickBot="1" x14ac:dyDescent="0.4">
      <c r="A9" s="42" t="s">
        <v>1</v>
      </c>
      <c r="B9" s="43"/>
      <c r="C9" s="44" t="s">
        <v>9</v>
      </c>
      <c r="D9" s="44"/>
      <c r="E9" s="44"/>
      <c r="F9" s="45" t="s">
        <v>12</v>
      </c>
      <c r="G9" s="45" t="s">
        <v>13</v>
      </c>
      <c r="H9" s="45" t="s">
        <v>14</v>
      </c>
      <c r="I9" s="45" t="s">
        <v>15</v>
      </c>
    </row>
    <row r="10" spans="1:21" x14ac:dyDescent="0.35">
      <c r="A10" s="173">
        <v>2</v>
      </c>
      <c r="B10" s="174"/>
      <c r="C10" s="53"/>
      <c r="D10" s="70"/>
      <c r="E10" s="55" t="s">
        <v>39</v>
      </c>
      <c r="F10" s="169">
        <v>437</v>
      </c>
      <c r="G10" s="169">
        <v>544</v>
      </c>
      <c r="H10" s="169">
        <v>453</v>
      </c>
      <c r="I10" s="169">
        <v>412</v>
      </c>
      <c r="L10" s="72"/>
    </row>
    <row r="11" spans="1:21" x14ac:dyDescent="0.35">
      <c r="A11" s="173"/>
      <c r="B11" s="173"/>
      <c r="C11" s="66"/>
      <c r="D11" s="71"/>
      <c r="E11" s="62" t="s">
        <v>41</v>
      </c>
      <c r="F11" s="170"/>
      <c r="G11" s="170"/>
      <c r="H11" s="170"/>
      <c r="I11" s="170"/>
    </row>
    <row r="12" spans="1:21" x14ac:dyDescent="0.35">
      <c r="A12" s="173"/>
      <c r="B12" s="173"/>
      <c r="C12" s="66"/>
      <c r="D12" s="71"/>
      <c r="E12" s="62" t="s">
        <v>40</v>
      </c>
      <c r="F12" s="170"/>
      <c r="G12" s="170"/>
      <c r="H12" s="170"/>
      <c r="I12" s="170"/>
    </row>
    <row r="13" spans="1:21" ht="15" thickBot="1" x14ac:dyDescent="0.4">
      <c r="A13" s="129"/>
      <c r="B13" s="129"/>
      <c r="C13" s="130"/>
      <c r="D13" s="131"/>
      <c r="E13" s="132"/>
      <c r="F13" s="133"/>
      <c r="G13" s="133"/>
      <c r="H13" s="133"/>
      <c r="I13" s="133"/>
    </row>
    <row r="14" spans="1:21" ht="15" thickBot="1" x14ac:dyDescent="0.4">
      <c r="A14" s="42" t="s">
        <v>1</v>
      </c>
      <c r="B14" s="43"/>
      <c r="C14" s="44" t="s">
        <v>9</v>
      </c>
      <c r="D14" s="44"/>
      <c r="E14" s="44"/>
      <c r="F14" s="45" t="s">
        <v>12</v>
      </c>
      <c r="G14" s="45" t="s">
        <v>13</v>
      </c>
      <c r="H14" s="45" t="s">
        <v>14</v>
      </c>
      <c r="I14" s="45" t="s">
        <v>15</v>
      </c>
    </row>
    <row r="15" spans="1:21" x14ac:dyDescent="0.35">
      <c r="A15" s="173">
        <v>3</v>
      </c>
      <c r="B15" s="174"/>
      <c r="C15" s="88"/>
      <c r="D15" s="54"/>
      <c r="E15" s="55" t="s">
        <v>39</v>
      </c>
      <c r="F15" s="169">
        <v>805</v>
      </c>
      <c r="G15" s="169">
        <v>425</v>
      </c>
      <c r="H15" s="169">
        <v>288</v>
      </c>
      <c r="I15" s="169">
        <f t="shared" ref="I15" si="1">+P11+Q11+R11+S11</f>
        <v>0</v>
      </c>
    </row>
    <row r="16" spans="1:21" x14ac:dyDescent="0.35">
      <c r="A16" s="173"/>
      <c r="B16" s="173"/>
      <c r="C16" s="60"/>
      <c r="D16" s="61"/>
      <c r="E16" s="62" t="s">
        <v>40</v>
      </c>
      <c r="F16" s="170"/>
      <c r="G16" s="170"/>
      <c r="H16" s="170"/>
      <c r="I16" s="170"/>
    </row>
    <row r="17" spans="1:15" x14ac:dyDescent="0.35">
      <c r="A17" s="173"/>
      <c r="B17" s="173"/>
      <c r="C17" s="60"/>
      <c r="D17" s="61"/>
      <c r="E17" s="62" t="s">
        <v>41</v>
      </c>
      <c r="F17" s="170"/>
      <c r="G17" s="170"/>
      <c r="H17" s="170"/>
      <c r="I17" s="170"/>
    </row>
    <row r="18" spans="1:15" ht="15" thickBot="1" x14ac:dyDescent="0.4">
      <c r="A18" s="32"/>
      <c r="B18" s="32"/>
      <c r="C18" s="34"/>
      <c r="D18" s="32"/>
      <c r="E18" s="35"/>
      <c r="F18" s="32"/>
      <c r="G18" s="32"/>
      <c r="H18" s="32"/>
      <c r="I18" s="32"/>
      <c r="O18" s="72"/>
    </row>
    <row r="19" spans="1:15" ht="15" thickBot="1" x14ac:dyDescent="0.4">
      <c r="A19" s="32"/>
      <c r="B19" s="32"/>
      <c r="C19" s="34"/>
      <c r="D19" s="32"/>
      <c r="E19" s="35"/>
      <c r="F19" s="73">
        <f>F5+F10+F15</f>
        <v>1284</v>
      </c>
      <c r="G19" s="73">
        <f>G5+G10+G15</f>
        <v>1284</v>
      </c>
      <c r="H19" s="73">
        <f>H5+H10+H15</f>
        <v>1284</v>
      </c>
      <c r="I19" s="73">
        <f>I5+I10</f>
        <v>1222</v>
      </c>
      <c r="J19" s="72"/>
      <c r="K19" s="72"/>
    </row>
    <row r="20" spans="1:15" x14ac:dyDescent="0.35">
      <c r="A20" s="32"/>
      <c r="B20" s="32"/>
      <c r="C20" s="34"/>
      <c r="D20" s="32"/>
      <c r="E20" s="35"/>
      <c r="F20" s="134"/>
      <c r="G20" s="134"/>
      <c r="H20" s="134"/>
      <c r="I20" s="134"/>
      <c r="K20" s="72"/>
    </row>
    <row r="21" spans="1:15" ht="15" thickBot="1" x14ac:dyDescent="0.4">
      <c r="D21" s="171" t="s">
        <v>17</v>
      </c>
      <c r="E21" s="172"/>
      <c r="F21" s="2">
        <f>F19+G19+H19+I19</f>
        <v>5074</v>
      </c>
      <c r="G21" s="72"/>
      <c r="H21" s="72"/>
    </row>
    <row r="22" spans="1:15" ht="15" thickBot="1" x14ac:dyDescent="0.4">
      <c r="D22" s="167" t="s">
        <v>63</v>
      </c>
      <c r="E22" s="168"/>
      <c r="F22" s="136">
        <f>(F21/5134)*100</f>
        <v>98.83132060771328</v>
      </c>
    </row>
  </sheetData>
  <mergeCells count="25">
    <mergeCell ref="B1:D1"/>
    <mergeCell ref="N2:Q2"/>
    <mergeCell ref="L2:M2"/>
    <mergeCell ref="N3:Q3"/>
    <mergeCell ref="H10:H12"/>
    <mergeCell ref="I10:I12"/>
    <mergeCell ref="I5:I7"/>
    <mergeCell ref="F3:I3"/>
    <mergeCell ref="G5:G7"/>
    <mergeCell ref="H5:H7"/>
    <mergeCell ref="G10:G12"/>
    <mergeCell ref="F10:F12"/>
    <mergeCell ref="F5:F7"/>
    <mergeCell ref="B10:B12"/>
    <mergeCell ref="A15:A17"/>
    <mergeCell ref="B15:B17"/>
    <mergeCell ref="F15:F17"/>
    <mergeCell ref="A5:A7"/>
    <mergeCell ref="B5:B7"/>
    <mergeCell ref="A10:A12"/>
    <mergeCell ref="D22:E22"/>
    <mergeCell ref="H15:H17"/>
    <mergeCell ref="I15:I17"/>
    <mergeCell ref="D21:E21"/>
    <mergeCell ref="G15:G17"/>
  </mergeCells>
  <pageMargins left="0.7" right="0.7" top="0.75" bottom="0.75" header="0.3" footer="0.3"/>
  <pageSetup scale="7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G34"/>
  <sheetViews>
    <sheetView zoomScale="89" zoomScaleNormal="89" workbookViewId="0">
      <selection activeCell="AM14" sqref="AM14"/>
    </sheetView>
  </sheetViews>
  <sheetFormatPr baseColWidth="10" defaultColWidth="9.1796875" defaultRowHeight="14.5" x14ac:dyDescent="0.35"/>
  <cols>
    <col min="1" max="1" width="45" bestFit="1" customWidth="1"/>
    <col min="2" max="32" width="3.7265625" customWidth="1"/>
    <col min="33" max="33" width="8.81640625" customWidth="1"/>
    <col min="34" max="38" width="2.54296875" customWidth="1"/>
    <col min="39" max="39" width="6" customWidth="1"/>
    <col min="40" max="42" width="2.54296875" customWidth="1"/>
    <col min="257" max="257" width="45" bestFit="1" customWidth="1"/>
    <col min="258" max="288" width="3.7265625" customWidth="1"/>
    <col min="289" max="289" width="6.453125" customWidth="1"/>
    <col min="290" max="298" width="2.54296875" customWidth="1"/>
    <col min="513" max="513" width="45" bestFit="1" customWidth="1"/>
    <col min="514" max="544" width="3.7265625" customWidth="1"/>
    <col min="545" max="545" width="6.453125" customWidth="1"/>
    <col min="546" max="554" width="2.54296875" customWidth="1"/>
    <col min="769" max="769" width="45" bestFit="1" customWidth="1"/>
    <col min="770" max="800" width="3.7265625" customWidth="1"/>
    <col min="801" max="801" width="6.453125" customWidth="1"/>
    <col min="802" max="810" width="2.54296875" customWidth="1"/>
    <col min="1025" max="1025" width="45" bestFit="1" customWidth="1"/>
    <col min="1026" max="1056" width="3.7265625" customWidth="1"/>
    <col min="1057" max="1057" width="6.453125" customWidth="1"/>
    <col min="1058" max="1066" width="2.54296875" customWidth="1"/>
    <col min="1281" max="1281" width="45" bestFit="1" customWidth="1"/>
    <col min="1282" max="1312" width="3.7265625" customWidth="1"/>
    <col min="1313" max="1313" width="6.453125" customWidth="1"/>
    <col min="1314" max="1322" width="2.54296875" customWidth="1"/>
    <col min="1537" max="1537" width="45" bestFit="1" customWidth="1"/>
    <col min="1538" max="1568" width="3.7265625" customWidth="1"/>
    <col min="1569" max="1569" width="6.453125" customWidth="1"/>
    <col min="1570" max="1578" width="2.54296875" customWidth="1"/>
    <col min="1793" max="1793" width="45" bestFit="1" customWidth="1"/>
    <col min="1794" max="1824" width="3.7265625" customWidth="1"/>
    <col min="1825" max="1825" width="6.453125" customWidth="1"/>
    <col min="1826" max="1834" width="2.54296875" customWidth="1"/>
    <col min="2049" max="2049" width="45" bestFit="1" customWidth="1"/>
    <col min="2050" max="2080" width="3.7265625" customWidth="1"/>
    <col min="2081" max="2081" width="6.453125" customWidth="1"/>
    <col min="2082" max="2090" width="2.54296875" customWidth="1"/>
    <col min="2305" max="2305" width="45" bestFit="1" customWidth="1"/>
    <col min="2306" max="2336" width="3.7265625" customWidth="1"/>
    <col min="2337" max="2337" width="6.453125" customWidth="1"/>
    <col min="2338" max="2346" width="2.54296875" customWidth="1"/>
    <col min="2561" max="2561" width="45" bestFit="1" customWidth="1"/>
    <col min="2562" max="2592" width="3.7265625" customWidth="1"/>
    <col min="2593" max="2593" width="6.453125" customWidth="1"/>
    <col min="2594" max="2602" width="2.54296875" customWidth="1"/>
    <col min="2817" max="2817" width="45" bestFit="1" customWidth="1"/>
    <col min="2818" max="2848" width="3.7265625" customWidth="1"/>
    <col min="2849" max="2849" width="6.453125" customWidth="1"/>
    <col min="2850" max="2858" width="2.54296875" customWidth="1"/>
    <col min="3073" max="3073" width="45" bestFit="1" customWidth="1"/>
    <col min="3074" max="3104" width="3.7265625" customWidth="1"/>
    <col min="3105" max="3105" width="6.453125" customWidth="1"/>
    <col min="3106" max="3114" width="2.54296875" customWidth="1"/>
    <col min="3329" max="3329" width="45" bestFit="1" customWidth="1"/>
    <col min="3330" max="3360" width="3.7265625" customWidth="1"/>
    <col min="3361" max="3361" width="6.453125" customWidth="1"/>
    <col min="3362" max="3370" width="2.54296875" customWidth="1"/>
    <col min="3585" max="3585" width="45" bestFit="1" customWidth="1"/>
    <col min="3586" max="3616" width="3.7265625" customWidth="1"/>
    <col min="3617" max="3617" width="6.453125" customWidth="1"/>
    <col min="3618" max="3626" width="2.54296875" customWidth="1"/>
    <col min="3841" max="3841" width="45" bestFit="1" customWidth="1"/>
    <col min="3842" max="3872" width="3.7265625" customWidth="1"/>
    <col min="3873" max="3873" width="6.453125" customWidth="1"/>
    <col min="3874" max="3882" width="2.54296875" customWidth="1"/>
    <col min="4097" max="4097" width="45" bestFit="1" customWidth="1"/>
    <col min="4098" max="4128" width="3.7265625" customWidth="1"/>
    <col min="4129" max="4129" width="6.453125" customWidth="1"/>
    <col min="4130" max="4138" width="2.54296875" customWidth="1"/>
    <col min="4353" max="4353" width="45" bestFit="1" customWidth="1"/>
    <col min="4354" max="4384" width="3.7265625" customWidth="1"/>
    <col min="4385" max="4385" width="6.453125" customWidth="1"/>
    <col min="4386" max="4394" width="2.54296875" customWidth="1"/>
    <col min="4609" max="4609" width="45" bestFit="1" customWidth="1"/>
    <col min="4610" max="4640" width="3.7265625" customWidth="1"/>
    <col min="4641" max="4641" width="6.453125" customWidth="1"/>
    <col min="4642" max="4650" width="2.54296875" customWidth="1"/>
    <col min="4865" max="4865" width="45" bestFit="1" customWidth="1"/>
    <col min="4866" max="4896" width="3.7265625" customWidth="1"/>
    <col min="4897" max="4897" width="6.453125" customWidth="1"/>
    <col min="4898" max="4906" width="2.54296875" customWidth="1"/>
    <col min="5121" max="5121" width="45" bestFit="1" customWidth="1"/>
    <col min="5122" max="5152" width="3.7265625" customWidth="1"/>
    <col min="5153" max="5153" width="6.453125" customWidth="1"/>
    <col min="5154" max="5162" width="2.54296875" customWidth="1"/>
    <col min="5377" max="5377" width="45" bestFit="1" customWidth="1"/>
    <col min="5378" max="5408" width="3.7265625" customWidth="1"/>
    <col min="5409" max="5409" width="6.453125" customWidth="1"/>
    <col min="5410" max="5418" width="2.54296875" customWidth="1"/>
    <col min="5633" max="5633" width="45" bestFit="1" customWidth="1"/>
    <col min="5634" max="5664" width="3.7265625" customWidth="1"/>
    <col min="5665" max="5665" width="6.453125" customWidth="1"/>
    <col min="5666" max="5674" width="2.54296875" customWidth="1"/>
    <col min="5889" max="5889" width="45" bestFit="1" customWidth="1"/>
    <col min="5890" max="5920" width="3.7265625" customWidth="1"/>
    <col min="5921" max="5921" width="6.453125" customWidth="1"/>
    <col min="5922" max="5930" width="2.54296875" customWidth="1"/>
    <col min="6145" max="6145" width="45" bestFit="1" customWidth="1"/>
    <col min="6146" max="6176" width="3.7265625" customWidth="1"/>
    <col min="6177" max="6177" width="6.453125" customWidth="1"/>
    <col min="6178" max="6186" width="2.54296875" customWidth="1"/>
    <col min="6401" max="6401" width="45" bestFit="1" customWidth="1"/>
    <col min="6402" max="6432" width="3.7265625" customWidth="1"/>
    <col min="6433" max="6433" width="6.453125" customWidth="1"/>
    <col min="6434" max="6442" width="2.54296875" customWidth="1"/>
    <col min="6657" max="6657" width="45" bestFit="1" customWidth="1"/>
    <col min="6658" max="6688" width="3.7265625" customWidth="1"/>
    <col min="6689" max="6689" width="6.453125" customWidth="1"/>
    <col min="6690" max="6698" width="2.54296875" customWidth="1"/>
    <col min="6913" max="6913" width="45" bestFit="1" customWidth="1"/>
    <col min="6914" max="6944" width="3.7265625" customWidth="1"/>
    <col min="6945" max="6945" width="6.453125" customWidth="1"/>
    <col min="6946" max="6954" width="2.54296875" customWidth="1"/>
    <col min="7169" max="7169" width="45" bestFit="1" customWidth="1"/>
    <col min="7170" max="7200" width="3.7265625" customWidth="1"/>
    <col min="7201" max="7201" width="6.453125" customWidth="1"/>
    <col min="7202" max="7210" width="2.54296875" customWidth="1"/>
    <col min="7425" max="7425" width="45" bestFit="1" customWidth="1"/>
    <col min="7426" max="7456" width="3.7265625" customWidth="1"/>
    <col min="7457" max="7457" width="6.453125" customWidth="1"/>
    <col min="7458" max="7466" width="2.54296875" customWidth="1"/>
    <col min="7681" max="7681" width="45" bestFit="1" customWidth="1"/>
    <col min="7682" max="7712" width="3.7265625" customWidth="1"/>
    <col min="7713" max="7713" width="6.453125" customWidth="1"/>
    <col min="7714" max="7722" width="2.54296875" customWidth="1"/>
    <col min="7937" max="7937" width="45" bestFit="1" customWidth="1"/>
    <col min="7938" max="7968" width="3.7265625" customWidth="1"/>
    <col min="7969" max="7969" width="6.453125" customWidth="1"/>
    <col min="7970" max="7978" width="2.54296875" customWidth="1"/>
    <col min="8193" max="8193" width="45" bestFit="1" customWidth="1"/>
    <col min="8194" max="8224" width="3.7265625" customWidth="1"/>
    <col min="8225" max="8225" width="6.453125" customWidth="1"/>
    <col min="8226" max="8234" width="2.54296875" customWidth="1"/>
    <col min="8449" max="8449" width="45" bestFit="1" customWidth="1"/>
    <col min="8450" max="8480" width="3.7265625" customWidth="1"/>
    <col min="8481" max="8481" width="6.453125" customWidth="1"/>
    <col min="8482" max="8490" width="2.54296875" customWidth="1"/>
    <col min="8705" max="8705" width="45" bestFit="1" customWidth="1"/>
    <col min="8706" max="8736" width="3.7265625" customWidth="1"/>
    <col min="8737" max="8737" width="6.453125" customWidth="1"/>
    <col min="8738" max="8746" width="2.54296875" customWidth="1"/>
    <col min="8961" max="8961" width="45" bestFit="1" customWidth="1"/>
    <col min="8962" max="8992" width="3.7265625" customWidth="1"/>
    <col min="8993" max="8993" width="6.453125" customWidth="1"/>
    <col min="8994" max="9002" width="2.54296875" customWidth="1"/>
    <col min="9217" max="9217" width="45" bestFit="1" customWidth="1"/>
    <col min="9218" max="9248" width="3.7265625" customWidth="1"/>
    <col min="9249" max="9249" width="6.453125" customWidth="1"/>
    <col min="9250" max="9258" width="2.54296875" customWidth="1"/>
    <col min="9473" max="9473" width="45" bestFit="1" customWidth="1"/>
    <col min="9474" max="9504" width="3.7265625" customWidth="1"/>
    <col min="9505" max="9505" width="6.453125" customWidth="1"/>
    <col min="9506" max="9514" width="2.54296875" customWidth="1"/>
    <col min="9729" max="9729" width="45" bestFit="1" customWidth="1"/>
    <col min="9730" max="9760" width="3.7265625" customWidth="1"/>
    <col min="9761" max="9761" width="6.453125" customWidth="1"/>
    <col min="9762" max="9770" width="2.54296875" customWidth="1"/>
    <col min="9985" max="9985" width="45" bestFit="1" customWidth="1"/>
    <col min="9986" max="10016" width="3.7265625" customWidth="1"/>
    <col min="10017" max="10017" width="6.453125" customWidth="1"/>
    <col min="10018" max="10026" width="2.54296875" customWidth="1"/>
    <col min="10241" max="10241" width="45" bestFit="1" customWidth="1"/>
    <col min="10242" max="10272" width="3.7265625" customWidth="1"/>
    <col min="10273" max="10273" width="6.453125" customWidth="1"/>
    <col min="10274" max="10282" width="2.54296875" customWidth="1"/>
    <col min="10497" max="10497" width="45" bestFit="1" customWidth="1"/>
    <col min="10498" max="10528" width="3.7265625" customWidth="1"/>
    <col min="10529" max="10529" width="6.453125" customWidth="1"/>
    <col min="10530" max="10538" width="2.54296875" customWidth="1"/>
    <col min="10753" max="10753" width="45" bestFit="1" customWidth="1"/>
    <col min="10754" max="10784" width="3.7265625" customWidth="1"/>
    <col min="10785" max="10785" width="6.453125" customWidth="1"/>
    <col min="10786" max="10794" width="2.54296875" customWidth="1"/>
    <col min="11009" max="11009" width="45" bestFit="1" customWidth="1"/>
    <col min="11010" max="11040" width="3.7265625" customWidth="1"/>
    <col min="11041" max="11041" width="6.453125" customWidth="1"/>
    <col min="11042" max="11050" width="2.54296875" customWidth="1"/>
    <col min="11265" max="11265" width="45" bestFit="1" customWidth="1"/>
    <col min="11266" max="11296" width="3.7265625" customWidth="1"/>
    <col min="11297" max="11297" width="6.453125" customWidth="1"/>
    <col min="11298" max="11306" width="2.54296875" customWidth="1"/>
    <col min="11521" max="11521" width="45" bestFit="1" customWidth="1"/>
    <col min="11522" max="11552" width="3.7265625" customWidth="1"/>
    <col min="11553" max="11553" width="6.453125" customWidth="1"/>
    <col min="11554" max="11562" width="2.54296875" customWidth="1"/>
    <col min="11777" max="11777" width="45" bestFit="1" customWidth="1"/>
    <col min="11778" max="11808" width="3.7265625" customWidth="1"/>
    <col min="11809" max="11809" width="6.453125" customWidth="1"/>
    <col min="11810" max="11818" width="2.54296875" customWidth="1"/>
    <col min="12033" max="12033" width="45" bestFit="1" customWidth="1"/>
    <col min="12034" max="12064" width="3.7265625" customWidth="1"/>
    <col min="12065" max="12065" width="6.453125" customWidth="1"/>
    <col min="12066" max="12074" width="2.54296875" customWidth="1"/>
    <col min="12289" max="12289" width="45" bestFit="1" customWidth="1"/>
    <col min="12290" max="12320" width="3.7265625" customWidth="1"/>
    <col min="12321" max="12321" width="6.453125" customWidth="1"/>
    <col min="12322" max="12330" width="2.54296875" customWidth="1"/>
    <col min="12545" max="12545" width="45" bestFit="1" customWidth="1"/>
    <col min="12546" max="12576" width="3.7265625" customWidth="1"/>
    <col min="12577" max="12577" width="6.453125" customWidth="1"/>
    <col min="12578" max="12586" width="2.54296875" customWidth="1"/>
    <col min="12801" max="12801" width="45" bestFit="1" customWidth="1"/>
    <col min="12802" max="12832" width="3.7265625" customWidth="1"/>
    <col min="12833" max="12833" width="6.453125" customWidth="1"/>
    <col min="12834" max="12842" width="2.54296875" customWidth="1"/>
    <col min="13057" max="13057" width="45" bestFit="1" customWidth="1"/>
    <col min="13058" max="13088" width="3.7265625" customWidth="1"/>
    <col min="13089" max="13089" width="6.453125" customWidth="1"/>
    <col min="13090" max="13098" width="2.54296875" customWidth="1"/>
    <col min="13313" max="13313" width="45" bestFit="1" customWidth="1"/>
    <col min="13314" max="13344" width="3.7265625" customWidth="1"/>
    <col min="13345" max="13345" width="6.453125" customWidth="1"/>
    <col min="13346" max="13354" width="2.54296875" customWidth="1"/>
    <col min="13569" max="13569" width="45" bestFit="1" customWidth="1"/>
    <col min="13570" max="13600" width="3.7265625" customWidth="1"/>
    <col min="13601" max="13601" width="6.453125" customWidth="1"/>
    <col min="13602" max="13610" width="2.54296875" customWidth="1"/>
    <col min="13825" max="13825" width="45" bestFit="1" customWidth="1"/>
    <col min="13826" max="13856" width="3.7265625" customWidth="1"/>
    <col min="13857" max="13857" width="6.453125" customWidth="1"/>
    <col min="13858" max="13866" width="2.54296875" customWidth="1"/>
    <col min="14081" max="14081" width="45" bestFit="1" customWidth="1"/>
    <col min="14082" max="14112" width="3.7265625" customWidth="1"/>
    <col min="14113" max="14113" width="6.453125" customWidth="1"/>
    <col min="14114" max="14122" width="2.54296875" customWidth="1"/>
    <col min="14337" max="14337" width="45" bestFit="1" customWidth="1"/>
    <col min="14338" max="14368" width="3.7265625" customWidth="1"/>
    <col min="14369" max="14369" width="6.453125" customWidth="1"/>
    <col min="14370" max="14378" width="2.54296875" customWidth="1"/>
    <col min="14593" max="14593" width="45" bestFit="1" customWidth="1"/>
    <col min="14594" max="14624" width="3.7265625" customWidth="1"/>
    <col min="14625" max="14625" width="6.453125" customWidth="1"/>
    <col min="14626" max="14634" width="2.54296875" customWidth="1"/>
    <col min="14849" max="14849" width="45" bestFit="1" customWidth="1"/>
    <col min="14850" max="14880" width="3.7265625" customWidth="1"/>
    <col min="14881" max="14881" width="6.453125" customWidth="1"/>
    <col min="14882" max="14890" width="2.54296875" customWidth="1"/>
    <col min="15105" max="15105" width="45" bestFit="1" customWidth="1"/>
    <col min="15106" max="15136" width="3.7265625" customWidth="1"/>
    <col min="15137" max="15137" width="6.453125" customWidth="1"/>
    <col min="15138" max="15146" width="2.54296875" customWidth="1"/>
    <col min="15361" max="15361" width="45" bestFit="1" customWidth="1"/>
    <col min="15362" max="15392" width="3.7265625" customWidth="1"/>
    <col min="15393" max="15393" width="6.453125" customWidth="1"/>
    <col min="15394" max="15402" width="2.54296875" customWidth="1"/>
    <col min="15617" max="15617" width="45" bestFit="1" customWidth="1"/>
    <col min="15618" max="15648" width="3.7265625" customWidth="1"/>
    <col min="15649" max="15649" width="6.453125" customWidth="1"/>
    <col min="15650" max="15658" width="2.54296875" customWidth="1"/>
    <col min="15873" max="15873" width="45" bestFit="1" customWidth="1"/>
    <col min="15874" max="15904" width="3.7265625" customWidth="1"/>
    <col min="15905" max="15905" width="6.453125" customWidth="1"/>
    <col min="15906" max="15914" width="2.54296875" customWidth="1"/>
    <col min="16129" max="16129" width="45" bestFit="1" customWidth="1"/>
    <col min="16130" max="16160" width="3.7265625" customWidth="1"/>
    <col min="16161" max="16161" width="6.453125" customWidth="1"/>
    <col min="16162" max="16170" width="2.54296875" customWidth="1"/>
  </cols>
  <sheetData>
    <row r="2" spans="1:33" ht="15" thickBot="1" x14ac:dyDescent="0.4">
      <c r="A2" s="90"/>
      <c r="B2" s="91"/>
      <c r="C2" s="91"/>
      <c r="D2" s="91"/>
      <c r="E2" s="91"/>
      <c r="F2" s="91"/>
      <c r="G2" s="91" t="s">
        <v>46</v>
      </c>
      <c r="H2" s="91" t="s">
        <v>47</v>
      </c>
      <c r="I2" s="91" t="s">
        <v>48</v>
      </c>
      <c r="J2" s="91" t="s">
        <v>49</v>
      </c>
      <c r="K2" s="91" t="s">
        <v>50</v>
      </c>
      <c r="L2" s="91" t="s">
        <v>51</v>
      </c>
      <c r="M2" s="91" t="s">
        <v>52</v>
      </c>
      <c r="N2" s="91" t="s">
        <v>46</v>
      </c>
      <c r="O2" s="91" t="s">
        <v>47</v>
      </c>
      <c r="P2" s="91" t="s">
        <v>48</v>
      </c>
      <c r="Q2" s="91" t="s">
        <v>49</v>
      </c>
      <c r="R2" s="91" t="s">
        <v>50</v>
      </c>
      <c r="S2" s="91" t="s">
        <v>51</v>
      </c>
      <c r="T2" s="91" t="s">
        <v>52</v>
      </c>
      <c r="U2" s="91" t="s">
        <v>46</v>
      </c>
      <c r="V2" s="91" t="s">
        <v>47</v>
      </c>
      <c r="W2" s="91" t="s">
        <v>48</v>
      </c>
      <c r="X2" s="91" t="s">
        <v>49</v>
      </c>
      <c r="Y2" s="91" t="s">
        <v>50</v>
      </c>
      <c r="Z2" s="91" t="s">
        <v>51</v>
      </c>
      <c r="AA2" s="91" t="s">
        <v>52</v>
      </c>
      <c r="AB2" s="91" t="s">
        <v>46</v>
      </c>
      <c r="AC2" s="91" t="s">
        <v>47</v>
      </c>
      <c r="AD2" s="91" t="s">
        <v>48</v>
      </c>
      <c r="AE2" s="91" t="s">
        <v>49</v>
      </c>
      <c r="AF2" s="91"/>
      <c r="AG2" s="91"/>
    </row>
    <row r="3" spans="1:33" ht="18" customHeight="1" thickBot="1" x14ac:dyDescent="0.4">
      <c r="A3" s="92" t="s">
        <v>53</v>
      </c>
      <c r="B3" s="93">
        <v>1</v>
      </c>
      <c r="C3" s="94">
        <v>2</v>
      </c>
      <c r="D3" s="94">
        <v>3</v>
      </c>
      <c r="E3" s="94">
        <v>4</v>
      </c>
      <c r="F3" s="94">
        <v>5</v>
      </c>
      <c r="G3" s="95">
        <v>6</v>
      </c>
      <c r="H3" s="95">
        <v>7</v>
      </c>
      <c r="I3" s="95">
        <v>8</v>
      </c>
      <c r="J3" s="95">
        <v>9</v>
      </c>
      <c r="K3" s="95">
        <v>10</v>
      </c>
      <c r="L3" s="95">
        <v>11</v>
      </c>
      <c r="M3" s="95">
        <v>12</v>
      </c>
      <c r="N3" s="95">
        <v>13</v>
      </c>
      <c r="O3" s="95">
        <v>14</v>
      </c>
      <c r="P3" s="95">
        <v>15</v>
      </c>
      <c r="Q3" s="95">
        <v>16</v>
      </c>
      <c r="R3" s="95">
        <v>17</v>
      </c>
      <c r="S3" s="95">
        <v>18</v>
      </c>
      <c r="T3" s="95">
        <v>19</v>
      </c>
      <c r="U3" s="95">
        <v>20</v>
      </c>
      <c r="V3" s="95">
        <v>21</v>
      </c>
      <c r="W3" s="95">
        <v>22</v>
      </c>
      <c r="X3" s="95">
        <v>23</v>
      </c>
      <c r="Y3" s="95">
        <v>24</v>
      </c>
      <c r="Z3" s="95">
        <v>25</v>
      </c>
      <c r="AA3" s="96">
        <v>26</v>
      </c>
      <c r="AB3" s="97">
        <v>27</v>
      </c>
      <c r="AC3" s="97">
        <v>28</v>
      </c>
      <c r="AD3" s="97">
        <v>29</v>
      </c>
      <c r="AE3" s="126">
        <v>30</v>
      </c>
      <c r="AF3" s="98"/>
      <c r="AG3" s="99"/>
    </row>
    <row r="4" spans="1:33" ht="18" customHeight="1" thickBot="1" x14ac:dyDescent="0.4">
      <c r="A4" s="100" t="s">
        <v>93</v>
      </c>
      <c r="B4" s="101"/>
      <c r="C4" s="102"/>
      <c r="D4" s="102"/>
      <c r="E4" s="102"/>
      <c r="F4" s="102"/>
      <c r="G4" s="102"/>
      <c r="H4" s="102">
        <v>0</v>
      </c>
      <c r="I4" s="102">
        <v>0</v>
      </c>
      <c r="J4" s="103">
        <v>0</v>
      </c>
      <c r="K4" s="103">
        <v>17</v>
      </c>
      <c r="L4" s="103">
        <v>11</v>
      </c>
      <c r="M4" s="103">
        <v>0</v>
      </c>
      <c r="N4" s="103">
        <v>14</v>
      </c>
      <c r="O4" s="103">
        <v>0</v>
      </c>
      <c r="P4" s="103">
        <v>0</v>
      </c>
      <c r="Q4" s="103">
        <v>0</v>
      </c>
      <c r="R4" s="103" t="s">
        <v>57</v>
      </c>
      <c r="S4" s="127"/>
      <c r="T4" s="127"/>
      <c r="U4" s="127"/>
      <c r="V4" s="127"/>
      <c r="W4" s="127"/>
      <c r="X4" s="127"/>
      <c r="Y4" s="127"/>
      <c r="Z4" s="103">
        <v>0</v>
      </c>
      <c r="AA4" s="103">
        <v>0</v>
      </c>
      <c r="AB4" s="103">
        <v>0</v>
      </c>
      <c r="AC4" s="103">
        <v>0</v>
      </c>
      <c r="AD4" s="103">
        <v>0</v>
      </c>
      <c r="AE4" s="103">
        <v>0</v>
      </c>
      <c r="AF4" s="103"/>
      <c r="AG4" s="104">
        <f>SUM(B4:AF4)</f>
        <v>42</v>
      </c>
    </row>
    <row r="5" spans="1:33" ht="18" customHeight="1" thickBot="1" x14ac:dyDescent="0.4">
      <c r="A5" s="100" t="s">
        <v>94</v>
      </c>
      <c r="B5" s="105"/>
      <c r="C5" s="106"/>
      <c r="D5" s="106"/>
      <c r="E5" s="106"/>
      <c r="F5" s="106"/>
      <c r="G5" s="106"/>
      <c r="H5" s="106">
        <v>0</v>
      </c>
      <c r="I5" s="106">
        <v>0</v>
      </c>
      <c r="J5" s="107">
        <v>5</v>
      </c>
      <c r="K5" s="107">
        <v>3</v>
      </c>
      <c r="L5" s="107">
        <v>0</v>
      </c>
      <c r="M5" s="107">
        <v>45</v>
      </c>
      <c r="N5" s="107">
        <v>0</v>
      </c>
      <c r="O5" s="107">
        <v>25</v>
      </c>
      <c r="P5" s="107">
        <v>26</v>
      </c>
      <c r="Q5" s="107">
        <v>7</v>
      </c>
      <c r="R5" s="107" t="s">
        <v>57</v>
      </c>
      <c r="S5" s="184" t="s">
        <v>56</v>
      </c>
      <c r="T5" s="185"/>
      <c r="U5" s="185"/>
      <c r="V5" s="185"/>
      <c r="W5" s="185"/>
      <c r="X5" s="185"/>
      <c r="Y5" s="186"/>
      <c r="Z5" s="107">
        <v>44</v>
      </c>
      <c r="AA5" s="107">
        <v>0</v>
      </c>
      <c r="AB5" s="107">
        <v>0</v>
      </c>
      <c r="AC5" s="107">
        <v>50</v>
      </c>
      <c r="AD5" s="107">
        <v>39</v>
      </c>
      <c r="AE5" s="107">
        <v>49</v>
      </c>
      <c r="AF5" s="107"/>
      <c r="AG5" s="108">
        <f>SUM(B5:AF5)</f>
        <v>293</v>
      </c>
    </row>
    <row r="6" spans="1:33" ht="18" customHeight="1" thickBot="1" x14ac:dyDescent="0.4">
      <c r="A6" s="109" t="s">
        <v>95</v>
      </c>
      <c r="B6" s="105"/>
      <c r="C6" s="105"/>
      <c r="D6" s="105"/>
      <c r="E6" s="105"/>
      <c r="F6" s="105"/>
      <c r="G6" s="105"/>
      <c r="H6" s="105">
        <v>0</v>
      </c>
      <c r="I6" s="105">
        <v>0</v>
      </c>
      <c r="J6" s="107">
        <v>7</v>
      </c>
      <c r="K6" s="107">
        <v>4</v>
      </c>
      <c r="L6" s="107">
        <v>20</v>
      </c>
      <c r="M6" s="107">
        <v>50</v>
      </c>
      <c r="N6" s="107">
        <v>15</v>
      </c>
      <c r="O6" s="107">
        <v>41</v>
      </c>
      <c r="P6" s="107">
        <v>47</v>
      </c>
      <c r="Q6" s="107">
        <v>6</v>
      </c>
      <c r="R6" s="107" t="s">
        <v>57</v>
      </c>
      <c r="S6" s="128"/>
      <c r="T6" s="128"/>
      <c r="U6" s="128"/>
      <c r="V6" s="128"/>
      <c r="W6" s="128"/>
      <c r="X6" s="128"/>
      <c r="Y6" s="128"/>
      <c r="Z6" s="107">
        <v>60</v>
      </c>
      <c r="AA6" s="107">
        <v>30</v>
      </c>
      <c r="AB6" s="107">
        <v>40</v>
      </c>
      <c r="AC6" s="107">
        <v>60</v>
      </c>
      <c r="AD6" s="107">
        <v>50</v>
      </c>
      <c r="AE6" s="107">
        <v>50</v>
      </c>
      <c r="AF6" s="107"/>
      <c r="AG6" s="110">
        <f>SUM(B6:AF6)</f>
        <v>480</v>
      </c>
    </row>
    <row r="7" spans="1:33" ht="15" thickBot="1" x14ac:dyDescent="0.4">
      <c r="A7" s="111"/>
      <c r="B7" s="105"/>
      <c r="C7" s="105"/>
      <c r="D7" s="105"/>
      <c r="E7" s="105"/>
      <c r="F7" s="105"/>
      <c r="G7" s="105"/>
      <c r="H7" s="105"/>
      <c r="I7" s="105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8">
        <f>SUM(AG4:AG6)</f>
        <v>815</v>
      </c>
    </row>
    <row r="8" spans="1:33" ht="15" thickBot="1" x14ac:dyDescent="0.4">
      <c r="A8" s="112"/>
      <c r="B8" s="113" t="s">
        <v>50</v>
      </c>
      <c r="C8" s="113" t="s">
        <v>51</v>
      </c>
      <c r="D8" s="113" t="s">
        <v>52</v>
      </c>
      <c r="E8" s="113" t="s">
        <v>46</v>
      </c>
      <c r="F8" s="113" t="s">
        <v>69</v>
      </c>
      <c r="G8" s="113" t="s">
        <v>70</v>
      </c>
      <c r="H8" s="113" t="s">
        <v>49</v>
      </c>
      <c r="I8" s="113" t="s">
        <v>50</v>
      </c>
      <c r="J8" s="113" t="s">
        <v>51</v>
      </c>
      <c r="K8" s="113" t="s">
        <v>52</v>
      </c>
      <c r="L8" s="113" t="s">
        <v>46</v>
      </c>
      <c r="M8" s="113" t="s">
        <v>69</v>
      </c>
      <c r="N8" s="113" t="s">
        <v>70</v>
      </c>
      <c r="O8" s="113" t="s">
        <v>49</v>
      </c>
      <c r="P8" s="113" t="s">
        <v>50</v>
      </c>
      <c r="Q8" s="113" t="s">
        <v>51</v>
      </c>
      <c r="R8" s="113" t="s">
        <v>52</v>
      </c>
      <c r="S8" s="113" t="s">
        <v>46</v>
      </c>
      <c r="T8" s="113" t="s">
        <v>69</v>
      </c>
      <c r="U8" s="113" t="s">
        <v>70</v>
      </c>
      <c r="V8" s="113" t="s">
        <v>49</v>
      </c>
      <c r="W8" s="113" t="s">
        <v>50</v>
      </c>
      <c r="X8" s="113" t="s">
        <v>51</v>
      </c>
      <c r="Y8" s="113" t="s">
        <v>52</v>
      </c>
      <c r="Z8" s="113" t="s">
        <v>46</v>
      </c>
      <c r="AA8" s="113" t="s">
        <v>69</v>
      </c>
      <c r="AB8" s="113" t="s">
        <v>70</v>
      </c>
      <c r="AC8" s="113" t="s">
        <v>49</v>
      </c>
      <c r="AD8" s="113" t="s">
        <v>50</v>
      </c>
      <c r="AE8" s="113" t="s">
        <v>51</v>
      </c>
      <c r="AF8" s="113" t="s">
        <v>52</v>
      </c>
      <c r="AG8" s="114"/>
    </row>
    <row r="9" spans="1:33" ht="18" customHeight="1" thickBot="1" x14ac:dyDescent="0.4">
      <c r="A9" s="92" t="s">
        <v>54</v>
      </c>
      <c r="B9" s="115">
        <v>1</v>
      </c>
      <c r="C9" s="116">
        <v>2</v>
      </c>
      <c r="D9" s="116">
        <v>3</v>
      </c>
      <c r="E9" s="138">
        <v>4</v>
      </c>
      <c r="F9" s="116">
        <v>5</v>
      </c>
      <c r="G9" s="116">
        <v>6</v>
      </c>
      <c r="H9" s="116">
        <v>7</v>
      </c>
      <c r="I9" s="116">
        <v>8</v>
      </c>
      <c r="J9" s="116">
        <v>9</v>
      </c>
      <c r="K9" s="116">
        <v>10</v>
      </c>
      <c r="L9" s="138">
        <v>11</v>
      </c>
      <c r="M9" s="116">
        <v>12</v>
      </c>
      <c r="N9" s="116">
        <v>13</v>
      </c>
      <c r="O9" s="116">
        <v>14</v>
      </c>
      <c r="P9" s="116">
        <v>15</v>
      </c>
      <c r="Q9" s="116">
        <v>16</v>
      </c>
      <c r="R9" s="116">
        <v>17</v>
      </c>
      <c r="S9" s="138">
        <v>18</v>
      </c>
      <c r="T9" s="116">
        <v>19</v>
      </c>
      <c r="U9" s="116">
        <v>20</v>
      </c>
      <c r="V9" s="116">
        <v>21</v>
      </c>
      <c r="W9" s="116">
        <v>22</v>
      </c>
      <c r="X9" s="116">
        <v>23</v>
      </c>
      <c r="Y9" s="117">
        <v>24</v>
      </c>
      <c r="Z9" s="117">
        <v>25</v>
      </c>
      <c r="AA9" s="117">
        <v>26</v>
      </c>
      <c r="AB9" s="117">
        <v>27</v>
      </c>
      <c r="AC9" s="117">
        <v>23</v>
      </c>
      <c r="AD9" s="117">
        <v>29</v>
      </c>
      <c r="AE9" s="117">
        <v>30</v>
      </c>
      <c r="AF9" s="117">
        <v>31</v>
      </c>
      <c r="AG9" s="118"/>
    </row>
    <row r="10" spans="1:33" ht="18" customHeight="1" thickBot="1" x14ac:dyDescent="0.4">
      <c r="A10" s="100" t="s">
        <v>93</v>
      </c>
      <c r="B10" s="101">
        <v>0</v>
      </c>
      <c r="C10" s="102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0</v>
      </c>
      <c r="O10" s="102">
        <v>0</v>
      </c>
      <c r="P10" s="102">
        <v>0</v>
      </c>
      <c r="Q10" s="102">
        <v>0</v>
      </c>
      <c r="R10" s="102">
        <v>70</v>
      </c>
      <c r="S10" s="102">
        <v>64</v>
      </c>
      <c r="T10" s="102">
        <v>0</v>
      </c>
      <c r="U10" s="102">
        <v>0</v>
      </c>
      <c r="V10" s="102">
        <v>0</v>
      </c>
      <c r="W10" s="102">
        <v>0</v>
      </c>
      <c r="X10" s="127"/>
      <c r="Y10" s="127"/>
      <c r="Z10" s="127"/>
      <c r="AA10" s="127"/>
      <c r="AB10" s="127"/>
      <c r="AC10" s="127"/>
      <c r="AD10" s="127"/>
      <c r="AE10" s="127"/>
      <c r="AF10" s="127"/>
      <c r="AG10" s="119">
        <f>SUM(B10:AF10)</f>
        <v>134</v>
      </c>
    </row>
    <row r="11" spans="1:33" ht="18" customHeight="1" thickBot="1" x14ac:dyDescent="0.4">
      <c r="A11" s="100" t="s">
        <v>94</v>
      </c>
      <c r="B11" s="105">
        <v>37</v>
      </c>
      <c r="C11" s="102">
        <v>26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2">
        <v>18</v>
      </c>
      <c r="J11" s="102">
        <v>30</v>
      </c>
      <c r="K11" s="102">
        <v>18</v>
      </c>
      <c r="L11" s="102">
        <v>51</v>
      </c>
      <c r="M11" s="102">
        <v>12</v>
      </c>
      <c r="N11" s="102">
        <v>51</v>
      </c>
      <c r="O11" s="102">
        <v>50</v>
      </c>
      <c r="P11" s="102">
        <v>19</v>
      </c>
      <c r="Q11" s="102">
        <v>40</v>
      </c>
      <c r="R11" s="102">
        <v>50</v>
      </c>
      <c r="S11" s="102">
        <v>29</v>
      </c>
      <c r="T11" s="102">
        <v>50</v>
      </c>
      <c r="U11" s="102">
        <v>38</v>
      </c>
      <c r="V11" s="102">
        <v>40</v>
      </c>
      <c r="W11" s="102">
        <v>15</v>
      </c>
      <c r="X11" s="184" t="s">
        <v>56</v>
      </c>
      <c r="Y11" s="185"/>
      <c r="Z11" s="185"/>
      <c r="AA11" s="185"/>
      <c r="AB11" s="185"/>
      <c r="AC11" s="185"/>
      <c r="AD11" s="185"/>
      <c r="AE11" s="185"/>
      <c r="AF11" s="186"/>
      <c r="AG11" s="108">
        <f>SUM(B11:AF11)</f>
        <v>574</v>
      </c>
    </row>
    <row r="12" spans="1:33" ht="18" customHeight="1" thickBot="1" x14ac:dyDescent="0.4">
      <c r="A12" s="109" t="s">
        <v>95</v>
      </c>
      <c r="B12" s="105">
        <v>39</v>
      </c>
      <c r="C12" s="102">
        <v>50</v>
      </c>
      <c r="D12" s="102">
        <v>50</v>
      </c>
      <c r="E12" s="102">
        <v>14</v>
      </c>
      <c r="F12" s="102">
        <v>50</v>
      </c>
      <c r="G12" s="102">
        <v>41</v>
      </c>
      <c r="H12" s="102">
        <v>26</v>
      </c>
      <c r="I12" s="102">
        <v>42</v>
      </c>
      <c r="J12" s="102">
        <v>10</v>
      </c>
      <c r="K12" s="102">
        <v>22</v>
      </c>
      <c r="L12" s="102">
        <v>35</v>
      </c>
      <c r="M12" s="102">
        <v>35</v>
      </c>
      <c r="N12" s="102">
        <v>40</v>
      </c>
      <c r="O12" s="102">
        <v>35</v>
      </c>
      <c r="P12" s="102">
        <v>16</v>
      </c>
      <c r="Q12" s="102">
        <v>35</v>
      </c>
      <c r="R12" s="102">
        <v>33</v>
      </c>
      <c r="S12" s="102">
        <v>18</v>
      </c>
      <c r="T12" s="102">
        <v>27</v>
      </c>
      <c r="U12" s="102">
        <v>24</v>
      </c>
      <c r="V12" s="102">
        <v>28</v>
      </c>
      <c r="W12" s="102">
        <v>23</v>
      </c>
      <c r="X12" s="128"/>
      <c r="Y12" s="128"/>
      <c r="Z12" s="128"/>
      <c r="AA12" s="128"/>
      <c r="AB12" s="128"/>
      <c r="AC12" s="128"/>
      <c r="AD12" s="128"/>
      <c r="AE12" s="128"/>
      <c r="AF12" s="128"/>
      <c r="AG12" s="110">
        <f>SUM(B12:AF12)</f>
        <v>693</v>
      </c>
    </row>
    <row r="13" spans="1:33" hidden="1" x14ac:dyDescent="0.35">
      <c r="A13" s="111"/>
      <c r="B13" s="105"/>
      <c r="C13" s="106"/>
      <c r="D13" s="106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8"/>
    </row>
    <row r="14" spans="1:33" ht="18" customHeight="1" thickBot="1" x14ac:dyDescent="0.4">
      <c r="A14" s="111"/>
      <c r="B14" s="105"/>
      <c r="C14" s="106"/>
      <c r="D14" s="106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8">
        <f>SUM(AG10:AG13)</f>
        <v>1401</v>
      </c>
    </row>
    <row r="15" spans="1:33" ht="15" thickBot="1" x14ac:dyDescent="0.4">
      <c r="A15" s="111"/>
      <c r="B15" s="113" t="s">
        <v>46</v>
      </c>
      <c r="C15" s="120" t="s">
        <v>47</v>
      </c>
      <c r="D15" s="120" t="s">
        <v>48</v>
      </c>
      <c r="E15" s="120" t="s">
        <v>49</v>
      </c>
      <c r="F15" s="113" t="s">
        <v>50</v>
      </c>
      <c r="G15" s="120" t="s">
        <v>51</v>
      </c>
      <c r="H15" s="120" t="s">
        <v>52</v>
      </c>
      <c r="I15" s="113" t="s">
        <v>46</v>
      </c>
      <c r="J15" s="120" t="s">
        <v>47</v>
      </c>
      <c r="K15" s="120" t="s">
        <v>48</v>
      </c>
      <c r="L15" s="120" t="s">
        <v>49</v>
      </c>
      <c r="M15" s="113" t="s">
        <v>50</v>
      </c>
      <c r="N15" s="120" t="s">
        <v>51</v>
      </c>
      <c r="O15" s="120" t="s">
        <v>52</v>
      </c>
      <c r="P15" s="113" t="s">
        <v>46</v>
      </c>
      <c r="Q15" s="120" t="s">
        <v>47</v>
      </c>
      <c r="R15" s="120" t="s">
        <v>48</v>
      </c>
      <c r="S15" s="120" t="s">
        <v>49</v>
      </c>
      <c r="T15" s="113" t="s">
        <v>50</v>
      </c>
      <c r="U15" s="120" t="s">
        <v>51</v>
      </c>
      <c r="V15" s="120" t="s">
        <v>52</v>
      </c>
      <c r="W15" s="113" t="s">
        <v>46</v>
      </c>
      <c r="X15" s="120" t="s">
        <v>47</v>
      </c>
      <c r="Y15" s="120" t="s">
        <v>48</v>
      </c>
      <c r="Z15" s="120" t="s">
        <v>49</v>
      </c>
      <c r="AA15" s="113" t="s">
        <v>50</v>
      </c>
      <c r="AB15" s="120" t="s">
        <v>51</v>
      </c>
      <c r="AC15" s="120" t="s">
        <v>52</v>
      </c>
      <c r="AD15" s="113" t="s">
        <v>46</v>
      </c>
      <c r="AE15" s="120" t="s">
        <v>47</v>
      </c>
      <c r="AF15" s="120" t="s">
        <v>48</v>
      </c>
      <c r="AG15" s="121"/>
    </row>
    <row r="16" spans="1:33" ht="18" customHeight="1" thickBot="1" x14ac:dyDescent="0.4">
      <c r="A16" s="92" t="s">
        <v>55</v>
      </c>
      <c r="B16" s="153">
        <v>1</v>
      </c>
      <c r="C16" s="116">
        <v>2</v>
      </c>
      <c r="D16" s="116">
        <v>3</v>
      </c>
      <c r="E16" s="116">
        <v>4</v>
      </c>
      <c r="F16" s="116">
        <v>5</v>
      </c>
      <c r="G16" s="116">
        <v>6</v>
      </c>
      <c r="H16" s="116">
        <v>7</v>
      </c>
      <c r="I16" s="138">
        <v>8</v>
      </c>
      <c r="J16" s="116">
        <v>9</v>
      </c>
      <c r="K16" s="116">
        <v>10</v>
      </c>
      <c r="L16" s="116">
        <v>11</v>
      </c>
      <c r="M16" s="116">
        <v>12</v>
      </c>
      <c r="N16" s="116">
        <v>13</v>
      </c>
      <c r="O16" s="116">
        <v>14</v>
      </c>
      <c r="P16" s="138">
        <v>15</v>
      </c>
      <c r="Q16" s="116">
        <v>16</v>
      </c>
      <c r="R16" s="116">
        <v>17</v>
      </c>
      <c r="S16" s="116">
        <v>18</v>
      </c>
      <c r="T16" s="116">
        <v>19</v>
      </c>
      <c r="U16" s="116">
        <v>20</v>
      </c>
      <c r="V16" s="116">
        <v>21</v>
      </c>
      <c r="W16" s="138">
        <v>22</v>
      </c>
      <c r="X16" s="116">
        <v>23</v>
      </c>
      <c r="Y16" s="116">
        <v>24</v>
      </c>
      <c r="Z16" s="117">
        <v>25</v>
      </c>
      <c r="AA16" s="117">
        <v>26</v>
      </c>
      <c r="AB16" s="117">
        <v>27</v>
      </c>
      <c r="AC16" s="117">
        <v>28</v>
      </c>
      <c r="AD16" s="154">
        <v>29</v>
      </c>
      <c r="AE16" s="155">
        <v>30</v>
      </c>
      <c r="AF16" s="155">
        <v>31</v>
      </c>
      <c r="AG16" s="118"/>
    </row>
    <row r="17" spans="1:33" ht="18" customHeight="1" thickBot="1" x14ac:dyDescent="0.4">
      <c r="A17" s="100" t="s">
        <v>93</v>
      </c>
      <c r="B17" s="127"/>
      <c r="C17" s="127"/>
      <c r="D17" s="102">
        <v>0</v>
      </c>
      <c r="E17" s="102">
        <v>39</v>
      </c>
      <c r="F17" s="102">
        <v>47</v>
      </c>
      <c r="G17" s="103">
        <v>45</v>
      </c>
      <c r="H17" s="103">
        <v>49</v>
      </c>
      <c r="I17" s="103">
        <v>0</v>
      </c>
      <c r="J17" s="103">
        <v>40</v>
      </c>
      <c r="K17" s="103">
        <v>20</v>
      </c>
      <c r="L17" s="103">
        <v>60</v>
      </c>
      <c r="M17" s="103">
        <v>45</v>
      </c>
      <c r="N17" s="103">
        <v>60</v>
      </c>
      <c r="O17" s="103">
        <v>39</v>
      </c>
      <c r="P17" s="103">
        <v>40</v>
      </c>
      <c r="Q17" s="103">
        <v>0</v>
      </c>
      <c r="R17" s="103">
        <v>60</v>
      </c>
      <c r="S17" s="103">
        <v>50</v>
      </c>
      <c r="T17" s="103">
        <v>33</v>
      </c>
      <c r="U17" s="103">
        <v>38</v>
      </c>
      <c r="V17" s="103">
        <v>38</v>
      </c>
      <c r="W17" s="103">
        <v>31</v>
      </c>
      <c r="X17" s="103">
        <v>35</v>
      </c>
      <c r="Y17" s="107">
        <v>30</v>
      </c>
      <c r="Z17" s="128"/>
      <c r="AA17" s="128"/>
      <c r="AB17" s="128"/>
      <c r="AC17" s="128"/>
      <c r="AD17" s="128"/>
      <c r="AE17" s="128"/>
      <c r="AF17" s="128"/>
      <c r="AG17" s="119">
        <f>SUM(B17:AF17)</f>
        <v>799</v>
      </c>
    </row>
    <row r="18" spans="1:33" ht="18" customHeight="1" thickBot="1" x14ac:dyDescent="0.4">
      <c r="A18" s="100" t="s">
        <v>94</v>
      </c>
      <c r="B18" s="128"/>
      <c r="C18" s="128"/>
      <c r="D18" s="106">
        <v>0</v>
      </c>
      <c r="E18" s="106">
        <v>24</v>
      </c>
      <c r="F18" s="106">
        <v>43</v>
      </c>
      <c r="G18" s="107">
        <v>50</v>
      </c>
      <c r="H18" s="107">
        <v>50</v>
      </c>
      <c r="I18" s="107">
        <v>40</v>
      </c>
      <c r="J18" s="107">
        <v>45</v>
      </c>
      <c r="K18" s="107">
        <v>12</v>
      </c>
      <c r="L18" s="107">
        <v>51</v>
      </c>
      <c r="M18" s="107">
        <v>60</v>
      </c>
      <c r="N18" s="107">
        <v>40</v>
      </c>
      <c r="O18" s="107">
        <v>0</v>
      </c>
      <c r="P18" s="107">
        <v>0</v>
      </c>
      <c r="Q18" s="107">
        <v>57</v>
      </c>
      <c r="R18" s="107">
        <v>60</v>
      </c>
      <c r="S18" s="107">
        <v>31</v>
      </c>
      <c r="T18" s="107">
        <v>26</v>
      </c>
      <c r="U18" s="107">
        <v>37</v>
      </c>
      <c r="V18" s="107">
        <v>32</v>
      </c>
      <c r="W18" s="107">
        <v>31</v>
      </c>
      <c r="X18" s="107">
        <v>43</v>
      </c>
      <c r="Y18" s="107">
        <v>30</v>
      </c>
      <c r="Z18" s="184" t="s">
        <v>56</v>
      </c>
      <c r="AA18" s="185"/>
      <c r="AB18" s="185"/>
      <c r="AC18" s="185"/>
      <c r="AD18" s="185"/>
      <c r="AE18" s="185"/>
      <c r="AF18" s="186"/>
      <c r="AG18" s="122">
        <f>SUM(B18:AF18)</f>
        <v>762</v>
      </c>
    </row>
    <row r="19" spans="1:33" ht="18" customHeight="1" thickBot="1" x14ac:dyDescent="0.4">
      <c r="A19" s="109" t="s">
        <v>95</v>
      </c>
      <c r="B19" s="128"/>
      <c r="C19" s="128"/>
      <c r="D19" s="106">
        <v>0</v>
      </c>
      <c r="E19" s="106">
        <v>0</v>
      </c>
      <c r="F19" s="106">
        <v>0</v>
      </c>
      <c r="G19" s="107">
        <v>0</v>
      </c>
      <c r="H19" s="107">
        <v>70</v>
      </c>
      <c r="I19" s="107">
        <v>70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85</v>
      </c>
      <c r="P19" s="107">
        <v>73</v>
      </c>
      <c r="Q19" s="107">
        <v>0</v>
      </c>
      <c r="R19" s="107">
        <v>0</v>
      </c>
      <c r="S19" s="107">
        <v>0</v>
      </c>
      <c r="T19" s="107">
        <v>0</v>
      </c>
      <c r="U19" s="107">
        <v>0</v>
      </c>
      <c r="V19" s="107">
        <v>0</v>
      </c>
      <c r="W19" s="107">
        <v>0</v>
      </c>
      <c r="X19" s="107">
        <v>0</v>
      </c>
      <c r="Y19" s="107">
        <v>0</v>
      </c>
      <c r="Z19" s="128"/>
      <c r="AA19" s="128"/>
      <c r="AB19" s="128"/>
      <c r="AC19" s="128"/>
      <c r="AD19" s="128"/>
      <c r="AE19" s="128"/>
      <c r="AF19" s="128"/>
      <c r="AG19" s="123">
        <f>SUM(B19:AF19)</f>
        <v>298</v>
      </c>
    </row>
    <row r="20" spans="1:33" ht="18" customHeight="1" thickBot="1" x14ac:dyDescent="0.4">
      <c r="A20" s="111"/>
      <c r="B20" s="105"/>
      <c r="C20" s="106"/>
      <c r="D20" s="106"/>
      <c r="E20" s="106"/>
      <c r="F20" s="106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6"/>
      <c r="AB20" s="106"/>
      <c r="AC20" s="106"/>
      <c r="AD20" s="106"/>
      <c r="AE20" s="106"/>
      <c r="AF20" s="106"/>
      <c r="AG20" s="122"/>
    </row>
    <row r="21" spans="1:33" ht="15" thickBot="1" x14ac:dyDescent="0.4">
      <c r="A21" s="124"/>
      <c r="B21" s="105"/>
      <c r="C21" s="106"/>
      <c r="D21" s="106"/>
      <c r="E21" s="106"/>
      <c r="F21" s="106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6"/>
      <c r="AB21" s="106"/>
      <c r="AC21" s="106"/>
      <c r="AD21" s="106"/>
      <c r="AE21" s="106"/>
      <c r="AF21" s="106"/>
      <c r="AG21" s="123">
        <f>SUM(AG17:AG20)</f>
        <v>1859</v>
      </c>
    </row>
    <row r="22" spans="1:33" ht="15" thickBot="1" x14ac:dyDescent="0.4">
      <c r="AG22" s="125"/>
    </row>
    <row r="23" spans="1:33" ht="15" thickBot="1" x14ac:dyDescent="0.4">
      <c r="A23" s="111"/>
      <c r="B23" s="113" t="s">
        <v>49</v>
      </c>
      <c r="C23" s="120" t="s">
        <v>50</v>
      </c>
      <c r="D23" s="120" t="s">
        <v>51</v>
      </c>
      <c r="E23" s="120" t="s">
        <v>52</v>
      </c>
      <c r="F23" s="113" t="s">
        <v>46</v>
      </c>
      <c r="G23" s="120" t="s">
        <v>47</v>
      </c>
      <c r="H23" s="120" t="s">
        <v>48</v>
      </c>
      <c r="I23" s="113" t="s">
        <v>49</v>
      </c>
      <c r="J23" s="120" t="s">
        <v>50</v>
      </c>
      <c r="K23" s="120" t="s">
        <v>51</v>
      </c>
      <c r="L23" s="120" t="s">
        <v>52</v>
      </c>
      <c r="M23" s="113" t="s">
        <v>46</v>
      </c>
      <c r="N23" s="120" t="s">
        <v>47</v>
      </c>
      <c r="O23" s="120" t="s">
        <v>48</v>
      </c>
      <c r="P23" s="113" t="s">
        <v>49</v>
      </c>
      <c r="Q23" s="120" t="s">
        <v>50</v>
      </c>
      <c r="R23" s="120" t="s">
        <v>51</v>
      </c>
      <c r="S23" s="120" t="s">
        <v>52</v>
      </c>
      <c r="T23" s="113" t="s">
        <v>46</v>
      </c>
      <c r="U23" s="120" t="s">
        <v>47</v>
      </c>
      <c r="V23" s="120" t="s">
        <v>48</v>
      </c>
      <c r="W23" s="113" t="s">
        <v>49</v>
      </c>
      <c r="X23" s="120" t="s">
        <v>50</v>
      </c>
      <c r="Y23" s="120" t="s">
        <v>51</v>
      </c>
      <c r="Z23" s="120" t="s">
        <v>52</v>
      </c>
      <c r="AA23" s="113" t="s">
        <v>46</v>
      </c>
      <c r="AB23" s="120" t="s">
        <v>47</v>
      </c>
      <c r="AC23" s="120" t="s">
        <v>48</v>
      </c>
      <c r="AD23" s="113"/>
      <c r="AE23" s="120"/>
      <c r="AF23" s="120"/>
      <c r="AG23" s="121"/>
    </row>
    <row r="24" spans="1:33" ht="15.5" thickBot="1" x14ac:dyDescent="0.4">
      <c r="A24" s="92" t="s">
        <v>81</v>
      </c>
      <c r="B24" s="116">
        <v>1</v>
      </c>
      <c r="C24" s="116">
        <v>2</v>
      </c>
      <c r="D24" s="116">
        <v>3</v>
      </c>
      <c r="E24" s="116">
        <v>4</v>
      </c>
      <c r="F24" s="153">
        <v>5</v>
      </c>
      <c r="G24" s="116">
        <v>6</v>
      </c>
      <c r="H24" s="116">
        <v>7</v>
      </c>
      <c r="I24" s="116">
        <v>8</v>
      </c>
      <c r="J24" s="116">
        <v>9</v>
      </c>
      <c r="K24" s="116">
        <v>10</v>
      </c>
      <c r="L24" s="116">
        <v>11</v>
      </c>
      <c r="M24" s="153">
        <v>12</v>
      </c>
      <c r="N24" s="116">
        <v>13</v>
      </c>
      <c r="O24" s="116">
        <v>14</v>
      </c>
      <c r="P24" s="116">
        <v>15</v>
      </c>
      <c r="Q24" s="116">
        <v>16</v>
      </c>
      <c r="R24" s="116">
        <v>17</v>
      </c>
      <c r="S24" s="116">
        <v>18</v>
      </c>
      <c r="T24" s="153">
        <v>19</v>
      </c>
      <c r="U24" s="116">
        <v>20</v>
      </c>
      <c r="V24" s="116">
        <v>21</v>
      </c>
      <c r="W24" s="116">
        <v>22</v>
      </c>
      <c r="X24" s="116">
        <v>23</v>
      </c>
      <c r="Y24" s="116">
        <v>24</v>
      </c>
      <c r="Z24" s="116">
        <v>25</v>
      </c>
      <c r="AA24" s="153">
        <v>26</v>
      </c>
      <c r="AB24" s="116">
        <v>27</v>
      </c>
      <c r="AC24" s="116">
        <v>28</v>
      </c>
      <c r="AD24" s="116"/>
      <c r="AE24" s="116"/>
      <c r="AF24" s="116"/>
      <c r="AG24" s="116"/>
    </row>
    <row r="25" spans="1:33" ht="15" thickBot="1" x14ac:dyDescent="0.4">
      <c r="A25" s="100" t="s">
        <v>93</v>
      </c>
      <c r="B25" s="107">
        <v>36</v>
      </c>
      <c r="C25" s="107">
        <v>46</v>
      </c>
      <c r="D25" s="107">
        <v>0</v>
      </c>
      <c r="E25" s="107">
        <v>52</v>
      </c>
      <c r="F25" s="107">
        <v>60</v>
      </c>
      <c r="G25" s="107">
        <v>25</v>
      </c>
      <c r="H25" s="107">
        <v>40</v>
      </c>
      <c r="I25" s="107">
        <v>34</v>
      </c>
      <c r="J25" s="107">
        <v>30</v>
      </c>
      <c r="K25" s="107">
        <v>21</v>
      </c>
      <c r="L25" s="107">
        <v>78</v>
      </c>
      <c r="M25" s="107">
        <v>82</v>
      </c>
      <c r="N25" s="107">
        <v>67</v>
      </c>
      <c r="O25" s="107">
        <v>51</v>
      </c>
      <c r="P25" s="107">
        <v>46</v>
      </c>
      <c r="Q25" s="107">
        <v>21</v>
      </c>
      <c r="R25" s="107">
        <v>0</v>
      </c>
      <c r="S25" s="107">
        <v>38</v>
      </c>
      <c r="T25" s="107"/>
      <c r="U25" s="128"/>
      <c r="V25" s="128"/>
      <c r="W25" s="128"/>
      <c r="X25" s="128"/>
      <c r="Y25" s="128"/>
      <c r="Z25" s="128"/>
      <c r="AA25" s="128"/>
      <c r="AB25" s="107"/>
      <c r="AC25" s="107"/>
      <c r="AD25" s="107"/>
      <c r="AE25" s="107"/>
      <c r="AF25" s="107"/>
      <c r="AG25" s="119">
        <f>SUM(B25:AF25)</f>
        <v>727</v>
      </c>
    </row>
    <row r="26" spans="1:33" ht="15" thickBot="1" x14ac:dyDescent="0.4">
      <c r="A26" s="100" t="s">
        <v>94</v>
      </c>
      <c r="B26" s="107">
        <v>29</v>
      </c>
      <c r="C26" s="107">
        <v>33</v>
      </c>
      <c r="D26" s="107">
        <v>13</v>
      </c>
      <c r="E26" s="107">
        <v>0</v>
      </c>
      <c r="F26" s="107">
        <v>0</v>
      </c>
      <c r="G26" s="107">
        <v>36</v>
      </c>
      <c r="H26" s="107" t="s">
        <v>82</v>
      </c>
      <c r="I26" s="107">
        <v>0</v>
      </c>
      <c r="J26" s="107">
        <v>0</v>
      </c>
      <c r="K26" s="107">
        <v>18</v>
      </c>
      <c r="L26" s="107">
        <v>0</v>
      </c>
      <c r="M26" s="107">
        <v>0</v>
      </c>
      <c r="N26" s="107">
        <v>22</v>
      </c>
      <c r="O26" s="107">
        <v>26</v>
      </c>
      <c r="P26" s="107">
        <v>30</v>
      </c>
      <c r="Q26" s="107">
        <v>24</v>
      </c>
      <c r="R26" s="107">
        <v>41</v>
      </c>
      <c r="S26" s="107">
        <v>0</v>
      </c>
      <c r="T26" s="107"/>
      <c r="U26" s="184" t="s">
        <v>56</v>
      </c>
      <c r="V26" s="185"/>
      <c r="W26" s="185"/>
      <c r="X26" s="185"/>
      <c r="Y26" s="185"/>
      <c r="Z26" s="185"/>
      <c r="AA26" s="186"/>
      <c r="AB26" s="107"/>
      <c r="AC26" s="107"/>
      <c r="AD26" s="107"/>
      <c r="AE26" s="107"/>
      <c r="AF26" s="107"/>
      <c r="AG26" s="122">
        <f>SUM(B26:AF26)</f>
        <v>272</v>
      </c>
    </row>
    <row r="27" spans="1:33" ht="15" thickBot="1" x14ac:dyDescent="0.4">
      <c r="A27" s="109" t="s">
        <v>95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/>
      <c r="U27" s="128"/>
      <c r="V27" s="128"/>
      <c r="W27" s="128"/>
      <c r="X27" s="128"/>
      <c r="Y27" s="128"/>
      <c r="Z27" s="128"/>
      <c r="AA27" s="128"/>
      <c r="AB27" s="107"/>
      <c r="AC27" s="107"/>
      <c r="AD27" s="107"/>
      <c r="AE27" s="107"/>
      <c r="AF27" s="107"/>
      <c r="AG27" s="123">
        <f>SUM(B27:AF27)</f>
        <v>0</v>
      </c>
    </row>
    <row r="28" spans="1:33" ht="15" thickBot="1" x14ac:dyDescent="0.4">
      <c r="A28" s="111"/>
      <c r="B28" s="105"/>
      <c r="C28" s="106"/>
      <c r="D28" s="106"/>
      <c r="E28" s="106"/>
      <c r="F28" s="106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6"/>
      <c r="AB28" s="106"/>
      <c r="AC28" s="106"/>
      <c r="AD28" s="106"/>
      <c r="AE28" s="106"/>
      <c r="AF28" s="106"/>
      <c r="AG28" s="122"/>
    </row>
    <row r="29" spans="1:33" ht="15" thickBot="1" x14ac:dyDescent="0.4">
      <c r="A29" s="124"/>
      <c r="B29" s="105"/>
      <c r="C29" s="106"/>
      <c r="D29" s="106"/>
      <c r="E29" s="106"/>
      <c r="F29" s="106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6"/>
      <c r="AB29" s="106"/>
      <c r="AC29" s="106"/>
      <c r="AD29" s="106"/>
      <c r="AE29" s="106"/>
      <c r="AF29" s="106"/>
      <c r="AG29" s="123">
        <f>SUM(AG25:AG28)</f>
        <v>999</v>
      </c>
    </row>
    <row r="30" spans="1:33" ht="15" thickBot="1" x14ac:dyDescent="0.4"/>
    <row r="31" spans="1:33" ht="15" thickBot="1" x14ac:dyDescent="0.4">
      <c r="AG31" s="160">
        <f>AG29+AG21+AG14+AG7</f>
        <v>5074</v>
      </c>
    </row>
    <row r="33" spans="33:33" x14ac:dyDescent="0.35">
      <c r="AG33" s="166">
        <v>5134</v>
      </c>
    </row>
    <row r="34" spans="33:33" x14ac:dyDescent="0.35">
      <c r="AG34" s="166">
        <f>AG33-AG31</f>
        <v>60</v>
      </c>
    </row>
  </sheetData>
  <mergeCells count="4">
    <mergeCell ref="S5:Y5"/>
    <mergeCell ref="X11:AF11"/>
    <mergeCell ref="Z18:AF18"/>
    <mergeCell ref="U26:AA26"/>
  </mergeCells>
  <conditionalFormatting sqref="B3:AG3 B9:AG9 B16:AG16">
    <cfRule type="cellIs" dxfId="5" priority="7" stopIfTrue="1" operator="equal">
      <formula>""</formula>
    </cfRule>
  </conditionalFormatting>
  <conditionalFormatting sqref="AA24">
    <cfRule type="cellIs" dxfId="4" priority="1" stopIfTrue="1" operator="equal">
      <formula>""</formula>
    </cfRule>
  </conditionalFormatting>
  <conditionalFormatting sqref="B24:E24 G24:L24 N24:S24 U24:Z24 AB24:AG24">
    <cfRule type="cellIs" dxfId="3" priority="5" stopIfTrue="1" operator="equal">
      <formula>""</formula>
    </cfRule>
  </conditionalFormatting>
  <conditionalFormatting sqref="F24">
    <cfRule type="cellIs" dxfId="2" priority="4" stopIfTrue="1" operator="equal">
      <formula>""</formula>
    </cfRule>
  </conditionalFormatting>
  <conditionalFormatting sqref="M24">
    <cfRule type="cellIs" dxfId="1" priority="3" stopIfTrue="1" operator="equal">
      <formula>""</formula>
    </cfRule>
  </conditionalFormatting>
  <conditionalFormatting sqref="T24">
    <cfRule type="cellIs" dxfId="0" priority="2" stopIfTrue="1" operator="equal">
      <formula>""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topLeftCell="A3" zoomScale="93" zoomScaleNormal="93" workbookViewId="0">
      <selection activeCell="B28" sqref="B28"/>
    </sheetView>
  </sheetViews>
  <sheetFormatPr baseColWidth="10" defaultColWidth="11.453125" defaultRowHeight="14.5" x14ac:dyDescent="0.35"/>
  <cols>
    <col min="1" max="1" width="3" style="1" bestFit="1" customWidth="1"/>
    <col min="2" max="2" width="30.54296875" style="1" bestFit="1" customWidth="1"/>
    <col min="3" max="3" width="13.1796875" style="1" bestFit="1" customWidth="1"/>
    <col min="4" max="4" width="13.26953125" style="1" bestFit="1" customWidth="1"/>
    <col min="5" max="5" width="21.54296875" style="1" bestFit="1" customWidth="1"/>
    <col min="6" max="7" width="15.453125" style="1" customWidth="1"/>
    <col min="8" max="16384" width="11.453125" style="1"/>
  </cols>
  <sheetData>
    <row r="1" spans="1:7" x14ac:dyDescent="0.35">
      <c r="A1" s="215" t="s">
        <v>35</v>
      </c>
      <c r="B1" s="215"/>
      <c r="C1" s="215"/>
      <c r="D1" s="30"/>
      <c r="E1" s="30"/>
    </row>
    <row r="2" spans="1:7" x14ac:dyDescent="0.35">
      <c r="A2" s="30"/>
      <c r="B2" s="30"/>
      <c r="C2" s="30"/>
      <c r="D2" s="30"/>
      <c r="E2" s="30"/>
    </row>
    <row r="3" spans="1:7" x14ac:dyDescent="0.35">
      <c r="A3" s="216" t="s">
        <v>96</v>
      </c>
      <c r="B3" s="216"/>
      <c r="C3" s="216"/>
      <c r="D3" s="30"/>
      <c r="E3" s="30"/>
    </row>
    <row r="4" spans="1:7" ht="15" thickBot="1" x14ac:dyDescent="0.4">
      <c r="A4" s="217" t="s">
        <v>83</v>
      </c>
      <c r="B4" s="217"/>
      <c r="C4" s="217"/>
      <c r="D4" s="30"/>
      <c r="E4" s="30"/>
    </row>
    <row r="5" spans="1:7" ht="15" thickBot="1" x14ac:dyDescent="0.4">
      <c r="A5" s="74" t="s">
        <v>33</v>
      </c>
      <c r="B5" s="13" t="s">
        <v>31</v>
      </c>
      <c r="C5" s="8" t="s">
        <v>32</v>
      </c>
      <c r="D5" s="8" t="s">
        <v>34</v>
      </c>
      <c r="E5" s="14" t="s">
        <v>11</v>
      </c>
      <c r="F5" s="12" t="s">
        <v>36</v>
      </c>
      <c r="G5" s="12" t="s">
        <v>37</v>
      </c>
    </row>
    <row r="6" spans="1:7" x14ac:dyDescent="0.35">
      <c r="A6" s="75">
        <v>1</v>
      </c>
      <c r="B6" s="81"/>
      <c r="C6" s="29"/>
      <c r="D6" s="76"/>
      <c r="E6" s="84"/>
      <c r="F6" s="4"/>
      <c r="G6" s="11"/>
    </row>
    <row r="7" spans="1:7" x14ac:dyDescent="0.35">
      <c r="A7" s="77">
        <f>A6+1</f>
        <v>2</v>
      </c>
      <c r="B7" s="82"/>
      <c r="C7" s="31"/>
      <c r="D7" s="78"/>
      <c r="E7" s="85"/>
      <c r="F7" s="6"/>
      <c r="G7" s="9"/>
    </row>
    <row r="8" spans="1:7" x14ac:dyDescent="0.35">
      <c r="A8" s="77">
        <f t="shared" ref="A8:A21" si="0">A7+1</f>
        <v>3</v>
      </c>
      <c r="B8" s="82"/>
      <c r="C8" s="31"/>
      <c r="D8" s="78"/>
      <c r="E8" s="85"/>
      <c r="F8" s="6"/>
      <c r="G8" s="9"/>
    </row>
    <row r="9" spans="1:7" x14ac:dyDescent="0.35">
      <c r="A9" s="77">
        <f t="shared" si="0"/>
        <v>4</v>
      </c>
      <c r="B9" s="82"/>
      <c r="C9" s="31"/>
      <c r="D9" s="78"/>
      <c r="E9" s="85"/>
      <c r="F9" s="6"/>
      <c r="G9" s="9"/>
    </row>
    <row r="10" spans="1:7" x14ac:dyDescent="0.35">
      <c r="A10" s="77">
        <f t="shared" si="0"/>
        <v>5</v>
      </c>
      <c r="B10" s="82"/>
      <c r="C10" s="31"/>
      <c r="D10" s="78"/>
      <c r="E10" s="85"/>
      <c r="F10" s="6"/>
      <c r="G10" s="9"/>
    </row>
    <row r="11" spans="1:7" x14ac:dyDescent="0.35">
      <c r="A11" s="77">
        <f t="shared" si="0"/>
        <v>6</v>
      </c>
      <c r="B11" s="82"/>
      <c r="C11" s="31"/>
      <c r="D11" s="78"/>
      <c r="E11" s="85"/>
      <c r="F11" s="6"/>
      <c r="G11" s="9"/>
    </row>
    <row r="12" spans="1:7" x14ac:dyDescent="0.35">
      <c r="A12" s="77">
        <f t="shared" si="0"/>
        <v>7</v>
      </c>
      <c r="B12" s="82"/>
      <c r="C12" s="31"/>
      <c r="D12" s="78"/>
      <c r="E12" s="85"/>
      <c r="F12" s="6"/>
      <c r="G12" s="9"/>
    </row>
    <row r="13" spans="1:7" x14ac:dyDescent="0.35">
      <c r="A13" s="77">
        <f t="shared" si="0"/>
        <v>8</v>
      </c>
      <c r="B13" s="82"/>
      <c r="C13" s="31"/>
      <c r="D13" s="78"/>
      <c r="E13" s="85"/>
      <c r="F13" s="6"/>
      <c r="G13" s="9"/>
    </row>
    <row r="14" spans="1:7" x14ac:dyDescent="0.35">
      <c r="A14" s="77">
        <f t="shared" si="0"/>
        <v>9</v>
      </c>
      <c r="B14" s="82"/>
      <c r="C14" s="31"/>
      <c r="D14" s="78"/>
      <c r="E14" s="85"/>
      <c r="F14" s="6"/>
      <c r="G14" s="9"/>
    </row>
    <row r="15" spans="1:7" x14ac:dyDescent="0.35">
      <c r="A15" s="77">
        <f t="shared" si="0"/>
        <v>10</v>
      </c>
      <c r="B15" s="82"/>
      <c r="C15" s="31"/>
      <c r="D15" s="78"/>
      <c r="E15" s="85"/>
      <c r="F15" s="6"/>
      <c r="G15" s="9"/>
    </row>
    <row r="16" spans="1:7" x14ac:dyDescent="0.35">
      <c r="A16" s="77">
        <f t="shared" si="0"/>
        <v>11</v>
      </c>
      <c r="B16" s="82"/>
      <c r="C16" s="31"/>
      <c r="D16" s="78"/>
      <c r="E16" s="85"/>
      <c r="F16" s="6"/>
      <c r="G16" s="9"/>
    </row>
    <row r="17" spans="1:7" x14ac:dyDescent="0.35">
      <c r="A17" s="77">
        <f t="shared" si="0"/>
        <v>12</v>
      </c>
      <c r="B17" s="82"/>
      <c r="C17" s="31"/>
      <c r="D17" s="78"/>
      <c r="E17" s="85"/>
      <c r="F17" s="6"/>
      <c r="G17" s="9"/>
    </row>
    <row r="18" spans="1:7" x14ac:dyDescent="0.35">
      <c r="A18" s="77">
        <f t="shared" si="0"/>
        <v>13</v>
      </c>
      <c r="B18" s="82"/>
      <c r="C18" s="31"/>
      <c r="D18" s="78"/>
      <c r="E18" s="85"/>
      <c r="F18" s="6"/>
      <c r="G18" s="9"/>
    </row>
    <row r="19" spans="1:7" x14ac:dyDescent="0.35">
      <c r="A19" s="77">
        <f t="shared" si="0"/>
        <v>14</v>
      </c>
      <c r="B19" s="82"/>
      <c r="C19" s="31"/>
      <c r="D19" s="78"/>
      <c r="E19" s="85"/>
      <c r="F19" s="6"/>
      <c r="G19" s="9"/>
    </row>
    <row r="20" spans="1:7" x14ac:dyDescent="0.35">
      <c r="A20" s="77">
        <f t="shared" si="0"/>
        <v>15</v>
      </c>
      <c r="B20" s="82"/>
      <c r="C20" s="31"/>
      <c r="D20" s="78"/>
      <c r="E20" s="85"/>
      <c r="F20" s="6"/>
      <c r="G20" s="9"/>
    </row>
    <row r="21" spans="1:7" ht="15" thickBot="1" x14ac:dyDescent="0.4">
      <c r="A21" s="79">
        <f t="shared" si="0"/>
        <v>16</v>
      </c>
      <c r="B21" s="83"/>
      <c r="C21" s="28"/>
      <c r="D21" s="80"/>
      <c r="E21" s="86"/>
      <c r="F21" s="7"/>
      <c r="G21" s="10"/>
    </row>
    <row r="22" spans="1:7" x14ac:dyDescent="0.35">
      <c r="D22" s="1" t="s">
        <v>66</v>
      </c>
      <c r="E22" s="1" t="s">
        <v>64</v>
      </c>
      <c r="F22" s="140" t="s">
        <v>67</v>
      </c>
    </row>
    <row r="23" spans="1:7" x14ac:dyDescent="0.35">
      <c r="B23" s="30"/>
      <c r="C23" s="30"/>
      <c r="E23" s="1" t="s">
        <v>65</v>
      </c>
      <c r="F23" s="140" t="s">
        <v>68</v>
      </c>
    </row>
    <row r="24" spans="1:7" x14ac:dyDescent="0.35">
      <c r="B24" s="30"/>
      <c r="C24" s="30"/>
    </row>
    <row r="25" spans="1:7" x14ac:dyDescent="0.35">
      <c r="B25" s="30"/>
      <c r="C25" s="30"/>
    </row>
  </sheetData>
  <mergeCells count="3">
    <mergeCell ref="A3:C3"/>
    <mergeCell ref="A4:C4"/>
    <mergeCell ref="A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G8"/>
  <sheetViews>
    <sheetView workbookViewId="0">
      <selection activeCell="F18" sqref="F18"/>
    </sheetView>
  </sheetViews>
  <sheetFormatPr baseColWidth="10" defaultRowHeight="14.5" x14ac:dyDescent="0.35"/>
  <cols>
    <col min="3" max="3" width="36.26953125" customWidth="1"/>
    <col min="4" max="4" width="12.54296875" customWidth="1"/>
  </cols>
  <sheetData>
    <row r="2" spans="3:7" ht="15" thickBot="1" x14ac:dyDescent="0.4"/>
    <row r="3" spans="3:7" ht="15" thickBot="1" x14ac:dyDescent="0.4">
      <c r="C3" s="161" t="s">
        <v>80</v>
      </c>
      <c r="D3" s="162">
        <v>138</v>
      </c>
    </row>
    <row r="5" spans="3:7" ht="43.5" x14ac:dyDescent="0.35">
      <c r="D5" s="163" t="s">
        <v>77</v>
      </c>
      <c r="E5" s="163" t="s">
        <v>84</v>
      </c>
      <c r="F5" s="152" t="s">
        <v>76</v>
      </c>
      <c r="G5" s="165" t="s">
        <v>79</v>
      </c>
    </row>
    <row r="6" spans="3:7" x14ac:dyDescent="0.35">
      <c r="C6" s="162" t="s">
        <v>74</v>
      </c>
      <c r="D6" s="162">
        <v>100</v>
      </c>
      <c r="E6" s="162">
        <v>81</v>
      </c>
      <c r="F6" s="162">
        <f>D6-E6</f>
        <v>19</v>
      </c>
      <c r="G6" s="164">
        <v>0.81</v>
      </c>
    </row>
    <row r="7" spans="3:7" x14ac:dyDescent="0.35">
      <c r="C7" s="162" t="s">
        <v>78</v>
      </c>
      <c r="D7" s="162">
        <v>38</v>
      </c>
      <c r="E7" s="162">
        <v>18</v>
      </c>
      <c r="F7" s="162">
        <f>D7-E7</f>
        <v>20</v>
      </c>
      <c r="G7" s="164">
        <f>E7/34</f>
        <v>0.52941176470588236</v>
      </c>
    </row>
    <row r="8" spans="3:7" x14ac:dyDescent="0.35">
      <c r="D8" s="162"/>
      <c r="E8" s="218" t="s">
        <v>75</v>
      </c>
      <c r="F8" s="162">
        <f>SUM(F6:F7)</f>
        <v>39</v>
      </c>
      <c r="G8" s="164">
        <f>((E6+E7)/D3)</f>
        <v>0.71739130434782605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AVANCE PROYECTO</vt:lpstr>
      <vt:lpstr>AVANCE CUADRILLA</vt:lpstr>
      <vt:lpstr>DIARIO POR CUADRILLA</vt:lpstr>
      <vt:lpstr>REPORTE ACCIDENTABILIDAD</vt:lpstr>
      <vt:lpstr>TABLEROS</vt:lpstr>
      <vt:lpstr>'AVANCE PROYECTO'!Área_de_impresión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Duarte</dc:creator>
  <cp:lastModifiedBy>vduarte</cp:lastModifiedBy>
  <cp:lastPrinted>2016-11-29T14:03:15Z</cp:lastPrinted>
  <dcterms:created xsi:type="dcterms:W3CDTF">2016-01-13T11:01:10Z</dcterms:created>
  <dcterms:modified xsi:type="dcterms:W3CDTF">2017-09-11T18:26:06Z</dcterms:modified>
</cp:coreProperties>
</file>